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32760" windowWidth="23040" windowHeight="9195" tabRatio="855" activeTab="1"/>
  </bookViews>
  <sheets>
    <sheet name="Erläuterungen (Fp)" sheetId="1" r:id="rId1"/>
    <sheet name="Finanzplan" sheetId="2" r:id="rId2"/>
    <sheet name="Personalübersicht (Fp)" sheetId="3" r:id="rId3"/>
    <sheet name="Zusammenfassung" sheetId="4" r:id="rId4"/>
    <sheet name="|" sheetId="5" r:id="rId5"/>
    <sheet name="Erläuterungen (Fb)" sheetId="6" r:id="rId6"/>
    <sheet name="Finanzbericht" sheetId="7" r:id="rId7"/>
    <sheet name="Personalübersicht (Fb)" sheetId="8" r:id="rId8"/>
  </sheets>
  <definedNames>
    <definedName name="_xlnm.Print_Titles" localSheetId="6">'Finanzbericht'!$1:$7</definedName>
    <definedName name="_xlnm.Print_Titles" localSheetId="1">'Finanzplan'!$1:$7</definedName>
    <definedName name="financialPlanFunding">'Finanzplan'!$B$64:$B$72</definedName>
    <definedName name="financialPlanFundingDeviationFunction">'Finanzplan'!$F$64:$F$72</definedName>
    <definedName name="financialPlanFundingOverallPlan">'Finanzplan'!$E$79</definedName>
    <definedName name="financialPlanFundingPlan">'Finanzplan'!$E$64:$E$72</definedName>
    <definedName name="financialPlanFundingReasonFunction">'Finanzplan'!$I$64:$I$72</definedName>
    <definedName name="financialPlanFundingStatusSelection">'Finanzplan'!$H$64:$H$72</definedName>
    <definedName name="financialPlanIncomeEquity">'Finanzplan'!$B$54:$B$60</definedName>
    <definedName name="financialPlanIncomeEquityDeviationFunction">'Finanzplan'!$F$54:$F$60</definedName>
    <definedName name="financialPlanIncomeEquityPlan">'Finanzplan'!$E$54:$E$60</definedName>
    <definedName name="financialPlanIncomeEquityReasonFunction">'Finanzplan'!$H$54:$H$60</definedName>
    <definedName name="financialPlanMaterialCosts">'Finanzplan'!$B$9:$B$36</definedName>
    <definedName name="financialPlanMaterialCostsDeviationFunction">'Finanzplan'!$F$9:$F$36</definedName>
    <definedName name="financialPlanMaterialCostsPlan">'Finanzplan'!$E$9:$E$36</definedName>
    <definedName name="financialPlanMaterialCostsReasonFunction">'Finanzplan'!$H$9:$H$36</definedName>
    <definedName name="financialPlanOverheadCost">'Finanzplan'!$E$38</definedName>
    <definedName name="financialPlanPersOverviewOverheadCompareFunction">'Personalübersicht (Fp)'!$K$4:$K$12</definedName>
    <definedName name="financialPlanPersOverviewOverheadCopy1">'Personalübersicht (Fp)'!$B$4:$E$13</definedName>
    <definedName name="financialPlanPersOverviewOverheadCopy2">'Personalübersicht (Fp)'!$G$4:$G$13</definedName>
    <definedName name="financialPlanPersOverviewOverheadCopy5">'Personalübersicht (Fp)'!$F$4:$F$13</definedName>
    <definedName name="financialPlanPersOverviewOverheadCopy6">'Personalübersicht (Fp)'!$H$4:$H$13</definedName>
    <definedName name="financialPlanPersOverviewOverheadEntryColMerge">'Personalübersicht (Fp)'!$D$4:$E$12</definedName>
    <definedName name="financialPlanPersOverviewProjectCompareFunction">'Personalübersicht (Fp)'!$K$19:$K$53</definedName>
    <definedName name="financialPlanPersOverviewProjectCopy1">'Personalübersicht (Fp)'!$B$19:$E$54</definedName>
    <definedName name="financialPlanPersOverviewProjectCopy2">'Personalübersicht (Fp)'!$G$19:$G$54</definedName>
    <definedName name="financialPlanPersOverviewProjectCopy5">'Personalübersicht (Fp)'!$F$19:$F$54</definedName>
    <definedName name="financialPlanPersOverviewProjectCopy6">'Personalübersicht (Fp)'!$H$19:$H$54</definedName>
    <definedName name="financialPlanRequestFirst">'Finanzplan'!$C$4</definedName>
    <definedName name="financialReportFunding">'Finanzbericht'!$B$64:$B$72</definedName>
    <definedName name="financialReportFundingDeviationFunction">'Finanzbericht'!$F$64:$F$72</definedName>
    <definedName name="financialReportFundingMa13Plan">'Finanzbericht'!$D$73</definedName>
    <definedName name="financialReportFundingPlan">'Finanzbericht'!$D$64:$D$72</definedName>
    <definedName name="financialReportFundingReasonFunction">'Finanzbericht'!$H$64:$H$72</definedName>
    <definedName name="financialReportIncomeEquity">'Finanzbericht'!$B$54:$B$60</definedName>
    <definedName name="financialReportIncomeEquityDeviationFunction">'Finanzbericht'!$F$54:$F$60</definedName>
    <definedName name="financialReportIncomeEquityPlan">'Finanzbericht'!$D$54:$D$60</definedName>
    <definedName name="financialReportIncomeEquityReasonFunction">'Finanzbericht'!$H$54:$H$60</definedName>
    <definedName name="financialReportMaterialCosts">'Finanzbericht'!$B$9:$B$36</definedName>
    <definedName name="financialReportMaterialCostsDeviationFunction">'Finanzbericht'!$F$9:$F$36</definedName>
    <definedName name="financialReportMaterialCostsPlan">'Finanzbericht'!$D$9:$D$36</definedName>
    <definedName name="financialReportMaterialCostsReasonFunction">'Finanzbericht'!$H$9:$H$36</definedName>
    <definedName name="financialReportOverheadCost">'Finanzbericht'!$D$38</definedName>
    <definedName name="financialReportPersOverviewOverheadCompareFunction">'Personalübersicht (Fb)'!$K$4:$K$12</definedName>
    <definedName name="financialReportPersOverviewOverheadCopy1">'Personalübersicht (Fb)'!$B$4:$E$13</definedName>
    <definedName name="financialReportPersOverviewOverheadCopy2">'Personalübersicht (Fb)'!$G$4:$G$13</definedName>
    <definedName name="financialReportPersOverviewOverheadCopy5">'Personalübersicht (Fb)'!$J$4:$J$13</definedName>
    <definedName name="financialReportPersOverviewOverheadCopy6">'Personalübersicht (Fb)'!$I$4:$I$13</definedName>
    <definedName name="financialReportPersOverviewOverheadEntryColMerge">'Personalübersicht (Fb)'!$D$4:$E$12</definedName>
    <definedName name="financialReportPersOverviewProjectCompareFunction">'Personalübersicht (Fb)'!$K$19:$K$53</definedName>
    <definedName name="financialReportPersOverviewProjectCopy1">'Personalübersicht (Fb)'!$B$19:$E$54</definedName>
    <definedName name="financialReportPersOverviewProjectCopy2">'Personalübersicht (Fb)'!$G$19:$G$54</definedName>
    <definedName name="financialReportPersOverviewProjectCopy5">'Personalübersicht (Fb)'!$J$19:$J$54</definedName>
    <definedName name="financialReportPersOverviewProjectCopy6">'Personalübersicht (Fb)'!$I$19:$I$54</definedName>
    <definedName name="summaryFunding">'Zusammenfassung'!$B$56:$E$64</definedName>
    <definedName name="summaryIncomeEquity">'Zusammenfassung'!$B$46:$E$52</definedName>
    <definedName name="summaryMaterialCosts">'Zusammenfassung'!$B$8:$E$35</definedName>
  </definedNames>
  <calcPr fullCalcOnLoad="1"/>
</workbook>
</file>

<file path=xl/comments2.xml><?xml version="1.0" encoding="utf-8"?>
<comments xmlns="http://schemas.openxmlformats.org/spreadsheetml/2006/main">
  <authors>
    <author>Neuzil Patrick</author>
  </authors>
  <commentList>
    <comment ref="H63" authorId="0">
      <text>
        <r>
          <rPr>
            <b/>
            <sz val="9"/>
            <rFont val="Segoe UI"/>
            <family val="2"/>
          </rPr>
          <t>Neuzil Patrick:</t>
        </r>
        <r>
          <rPr>
            <sz val="9"/>
            <rFont val="Segoe UI"/>
            <family val="2"/>
          </rPr>
          <t xml:space="preserve">
Hier ist der Status der jeweiligen Förderung anzuführen; Auswahlfeld: bewilligt oder angesucht
</t>
        </r>
      </text>
    </comment>
  </commentList>
</comments>
</file>

<file path=xl/sharedStrings.xml><?xml version="1.0" encoding="utf-8"?>
<sst xmlns="http://schemas.openxmlformats.org/spreadsheetml/2006/main" count="426" uniqueCount="144">
  <si>
    <t>Miete und Betriebskosten</t>
  </si>
  <si>
    <t>Gas/Strom/Heizung</t>
  </si>
  <si>
    <t>Telefon inkl. Onlinekosten</t>
  </si>
  <si>
    <t>Büromaterial</t>
  </si>
  <si>
    <t>Versicherungen, Leasingverträge</t>
  </si>
  <si>
    <t>Sonstiges Verbrauchsmaterial</t>
  </si>
  <si>
    <t>Fachliteratur/Abos</t>
  </si>
  <si>
    <t>Fahrt- und Reisekosten</t>
  </si>
  <si>
    <t>Weiterbildung</t>
  </si>
  <si>
    <t>Honorare (Rechts- und Beratungskosten, Supervision, etc.)</t>
  </si>
  <si>
    <t>davon Overheadkosten</t>
  </si>
  <si>
    <t>GESAMT</t>
  </si>
  <si>
    <t>1. Sachkosten</t>
  </si>
  <si>
    <t>Overheadkosten in %</t>
  </si>
  <si>
    <t>Overhead</t>
  </si>
  <si>
    <t>Angebot/Projekt</t>
  </si>
  <si>
    <t>Funktion</t>
  </si>
  <si>
    <t>Eintritt</t>
  </si>
  <si>
    <t>Lohnkosten inkl. LNK</t>
  </si>
  <si>
    <t>Overhead SUMME</t>
  </si>
  <si>
    <t>2. Personalkosten</t>
  </si>
  <si>
    <t>3. Gesamtkosten</t>
  </si>
  <si>
    <t>davon Overhead</t>
  </si>
  <si>
    <t>Overhead in %</t>
  </si>
  <si>
    <t>Summe</t>
  </si>
  <si>
    <t>Spenden</t>
  </si>
  <si>
    <t>Sponsoring</t>
  </si>
  <si>
    <t>Eigene Einnahmen (Mitgliedsbeiträge, Unkostenbeiträge,…)</t>
  </si>
  <si>
    <t>4. Einnahmen/Eigenmittel</t>
  </si>
  <si>
    <t>5. Förderungen</t>
  </si>
  <si>
    <t>Gesamterfordernis</t>
  </si>
  <si>
    <t xml:space="preserve">Fördervorhaben: </t>
  </si>
  <si>
    <t>Ausgaben</t>
  </si>
  <si>
    <t>Einnahmen</t>
  </si>
  <si>
    <t>6. Gesamteinnahmen</t>
  </si>
  <si>
    <t>Informationsmaterial/ Öffentlichkeitsarbeit</t>
  </si>
  <si>
    <t>Für das Jahr:</t>
  </si>
  <si>
    <t>Pädagogische Erfordernisse</t>
  </si>
  <si>
    <t xml:space="preserve">EU </t>
  </si>
  <si>
    <t>Bundesministerium</t>
  </si>
  <si>
    <t>Sonstige</t>
  </si>
  <si>
    <t>Abw. in %</t>
  </si>
  <si>
    <t>EU</t>
  </si>
  <si>
    <t>Begründung:</t>
  </si>
  <si>
    <t>PLAN/IST:</t>
  </si>
  <si>
    <t>Overheadkosten:</t>
  </si>
  <si>
    <t>Zu den Overheadkosten zählen:</t>
  </si>
  <si>
    <t>Sachkosten:</t>
  </si>
  <si>
    <t>Personalkosten:</t>
  </si>
  <si>
    <t>in%</t>
  </si>
  <si>
    <t>Zusätzlicher Standort</t>
  </si>
  <si>
    <t/>
  </si>
  <si>
    <t>Barrierefreie Sanitäranlagen</t>
  </si>
  <si>
    <t>-</t>
  </si>
  <si>
    <t>Zusätzliches Angebot inkl. neuer Standort</t>
  </si>
  <si>
    <t>in Euro</t>
  </si>
  <si>
    <t>Reparaturen, Instandhaltungen</t>
  </si>
  <si>
    <t>Förderart:</t>
  </si>
  <si>
    <t>Gesamtförderung</t>
  </si>
  <si>
    <t>Einzeförderung</t>
  </si>
  <si>
    <t>Status</t>
  </si>
  <si>
    <t>angesucht</t>
  </si>
  <si>
    <t>bewilligt</t>
  </si>
  <si>
    <t>Förderwerber*in:</t>
  </si>
  <si>
    <t>Geringwertige Wirtschaftsgüter (Investitionen bis zu EUR 1.000,--)</t>
  </si>
  <si>
    <t>Investitionen über EUR 1.000,--</t>
  </si>
  <si>
    <t>Differenz (Gesamteinnahmen - Gesamtausgaben)</t>
  </si>
  <si>
    <t>Förderjahr:</t>
  </si>
  <si>
    <t xml:space="preserve">Fördergegenstand: </t>
  </si>
  <si>
    <t>Fördernehmer*in:</t>
  </si>
  <si>
    <t>Fördergegenstand:</t>
  </si>
  <si>
    <t>Anstellungszeitraum im Förderjahr in Monaten</t>
  </si>
  <si>
    <t>&lt;- Bitte Begründung angeben</t>
  </si>
  <si>
    <r>
      <t>Stadt Wien (</t>
    </r>
    <r>
      <rPr>
        <b/>
        <sz val="11"/>
        <color indexed="8"/>
        <rFont val="Lucida Sans"/>
        <family val="2"/>
      </rPr>
      <t>OHNE</t>
    </r>
    <r>
      <rPr>
        <sz val="11"/>
        <color indexed="8"/>
        <rFont val="Lucida Sans"/>
        <family val="2"/>
      </rPr>
      <t xml:space="preserve"> MA 13)</t>
    </r>
  </si>
  <si>
    <r>
      <t xml:space="preserve">Bundesministerium, </t>
    </r>
    <r>
      <rPr>
        <sz val="8"/>
        <color indexed="8"/>
        <rFont val="Lucida Sans"/>
        <family val="2"/>
      </rPr>
      <t>bitte jedes Ministerium einzeln anführen</t>
    </r>
  </si>
  <si>
    <r>
      <t>Stadt Wien (</t>
    </r>
    <r>
      <rPr>
        <b/>
        <sz val="11"/>
        <color indexed="8"/>
        <rFont val="Lucida Sans"/>
        <family val="2"/>
      </rPr>
      <t>OHNE</t>
    </r>
    <r>
      <rPr>
        <sz val="11"/>
        <color indexed="8"/>
        <rFont val="Lucida Sans"/>
        <family val="2"/>
      </rPr>
      <t xml:space="preserve"> MA 13);</t>
    </r>
    <r>
      <rPr>
        <sz val="8"/>
        <color indexed="8"/>
        <rFont val="Lucida Sans"/>
        <family val="2"/>
      </rPr>
      <t xml:space="preserve"> bitte jede Magistratsabteilung einzeln anführen</t>
    </r>
  </si>
  <si>
    <r>
      <rPr>
        <b/>
        <sz val="8"/>
        <color indexed="8"/>
        <rFont val="Lucida Sans"/>
        <family val="2"/>
      </rPr>
      <t>NICHT BEFÜLLBAR</t>
    </r>
    <r>
      <rPr>
        <sz val="8"/>
        <color indexed="8"/>
        <rFont val="Lucida Sans"/>
        <family val="2"/>
      </rPr>
      <t>, wird automatisch berechnet; Die Differenz ergibt sich aus den Gesamteinnahmen abzüglich der Gesamtausgaben und stellt das Jahresergebnis dar.</t>
    </r>
  </si>
  <si>
    <r>
      <t xml:space="preserve">Stadt Wien </t>
    </r>
    <r>
      <rPr>
        <b/>
        <sz val="11"/>
        <color indexed="8"/>
        <rFont val="Lucida Sans"/>
        <family val="2"/>
      </rPr>
      <t>(OHNE MA 13)</t>
    </r>
  </si>
  <si>
    <t xml:space="preserve">Name laut ZVR-Auszug/Firmenbuchauszug </t>
  </si>
  <si>
    <t>Hier sind entweder durchgehend die Plan-Werte ODER Ist-Werte einzufügen. Sofern die Ist-Werte bereits vorliegen, wären diese den Plan-Werten vorzuziehen.</t>
  </si>
  <si>
    <t>Sämtliche Sachkosten wie z.B. Mieten inkl. Technik und Reinigung bei zentralen Geschäftsstellen.</t>
  </si>
  <si>
    <t>Hier können auch noch weitere Positionen hinzugefügt werden. Die Positionen müssen jedoch dem Österreichischen Kontenrahmen entsprechen. Um Kontinuität und Vergleichbarkeit bei den Anträgen und Abrechnungen gewährleisten zu können, ist auf eine einheitliche Zuordnung der Ausgaben zu den Kostenarten zu achten. So muss z.B. im Rahmen der Abrechnung auch gewährleistet werden können, dass bei den Finanzberichten eine einfache Vergleichbarkeit zu den Einzelkontennachweisen herzustellen ist.</t>
  </si>
  <si>
    <t>Abw. in %:</t>
  </si>
  <si>
    <t>Gesamterfordernis:</t>
  </si>
  <si>
    <r>
      <rPr>
        <b/>
        <sz val="8"/>
        <color indexed="8"/>
        <rFont val="Lucida Sans"/>
        <family val="2"/>
      </rPr>
      <t>NICHT BEFÜLLBAR</t>
    </r>
    <r>
      <rPr>
        <sz val="8"/>
        <color indexed="8"/>
        <rFont val="Lucida Sans"/>
        <family val="2"/>
      </rPr>
      <t>, wird automatisch berechnet; Das Gesamterfordernis ergibt sich aus den geplanten Ausgaben abzüglich der geplanten Einnahmen. Die Differenz stellt den Förderbedarf des Vorhabens/Projekts bei der MA 13 dar.</t>
    </r>
  </si>
  <si>
    <t>Kopier- und Druckkosten</t>
  </si>
  <si>
    <t>Beiträge, Gebühren, Bankspesen</t>
  </si>
  <si>
    <r>
      <t xml:space="preserve">Bezirk, </t>
    </r>
    <r>
      <rPr>
        <sz val="8"/>
        <color indexed="8"/>
        <rFont val="Lucida Sans"/>
        <family val="2"/>
      </rPr>
      <t>bitte den jeweiligen Bezirk anführen</t>
    </r>
  </si>
  <si>
    <t>Porto</t>
  </si>
  <si>
    <t>Reinigung</t>
  </si>
  <si>
    <r>
      <t>Bezirk</t>
    </r>
    <r>
      <rPr>
        <sz val="11"/>
        <color indexed="8"/>
        <rFont val="Lucida Sans"/>
        <family val="2"/>
      </rPr>
      <t xml:space="preserve">, </t>
    </r>
    <r>
      <rPr>
        <sz val="8"/>
        <color indexed="8"/>
        <rFont val="Lucida Sans"/>
        <family val="2"/>
      </rPr>
      <t>bitte den jeweiligen Bezirk anführen</t>
    </r>
  </si>
  <si>
    <t>Angebot / Projekt</t>
  </si>
  <si>
    <t>Overhead bzw. Gemeinkosten (indirekte Kosten) sind jene Kosten, die nicht direkt einem Angebot/Projekt zugerechnet werden können. Dazu zählen z.B. Verwaltungspersonal und Sachkosten für zentralen Aufwand. Sollten für einzelne Positionen Berechnungsschlüssel vorliegen, können diese entsprechen aliquotiert den Overheadkosten zugerechnet werden. Dies gilt sowohl für Personal- als auch Sachkosten.</t>
  </si>
  <si>
    <t>Sämtliche Sachkosten, wie z.B. Mieten inkl. Technik und Reinigung bei zentralen Geschäftsstellen</t>
  </si>
  <si>
    <t>Hier können auch noch weitere Positionen hinzugefügt werden. Die Positionen müssen jedoch dem Österreichischen Kontenrahmen entsprechen. Zwecks Vergleichbarkeit muss die Struktur des Finanzberichts der Struktur des Finanzplans entsprechen (gleiche Kostenpositionenf und einheitliche Zuordnung der Ausgaben zu den Kostenarten). Zudem muss im Rahmen der Abrechnung auch gewährleistet werden können, dass bei den Finanzberichten eine einfache Vergleichbarkeit zu den Einzelkontennachweisen herzustellen ist.</t>
  </si>
  <si>
    <r>
      <t xml:space="preserve">Sollte bei einer Ist-Position gegenüber dem Plan-Wert eine Abweichung von mindestens 10% </t>
    </r>
    <r>
      <rPr>
        <b/>
        <sz val="8"/>
        <color indexed="8"/>
        <rFont val="Lucida Sans"/>
        <family val="2"/>
      </rPr>
      <t>UND</t>
    </r>
    <r>
      <rPr>
        <sz val="8"/>
        <color indexed="8"/>
        <rFont val="Lucida Sans"/>
        <family val="2"/>
      </rPr>
      <t xml:space="preserve"> EUR 1.000,-- vorliegen, ist eine nachvollziehbare Begründung anzuführen</t>
    </r>
  </si>
  <si>
    <t>Differenz ( Gesamteinnahmen - Gesamtasugaben):</t>
  </si>
  <si>
    <r>
      <t>Bezirk</t>
    </r>
    <r>
      <rPr>
        <sz val="8"/>
        <color indexed="8"/>
        <rFont val="Lucida Sans"/>
        <family val="2"/>
      </rPr>
      <t>, bitte den jeweiligen Bezirk anführen</t>
    </r>
  </si>
  <si>
    <t>Förderung MA 13</t>
  </si>
  <si>
    <t>Angebot / Projekt SUMME</t>
  </si>
  <si>
    <t>Personalkosten für Geschäftsführung, Office Management, Buchhaltung, etc., sofern diese Personen nicht mit Zielgruppen arbeiten.</t>
  </si>
  <si>
    <t>Sozialpartner</t>
  </si>
  <si>
    <t>höchste abgeschlossene Qualifikation</t>
  </si>
  <si>
    <t>höchte abgeschlossene Qualifikation</t>
  </si>
  <si>
    <t>Personalkosten für Geschäftsführung, Office Management, Buchhaltung etc., sofern diese Personen nicht mit Zielgruppen arbeiten</t>
  </si>
  <si>
    <t>Verein X</t>
  </si>
  <si>
    <t>Einzelförderung</t>
  </si>
  <si>
    <t>Bildungstätigkeit</t>
  </si>
  <si>
    <t>Förderungen:</t>
  </si>
  <si>
    <r>
      <t xml:space="preserve">Die erhaltene Förderung der MA 13 ist unter "Förderung MA 13" anzuführen. </t>
    </r>
    <r>
      <rPr>
        <b/>
        <sz val="8"/>
        <color indexed="8"/>
        <rFont val="Lucida Sans"/>
        <family val="2"/>
      </rPr>
      <t xml:space="preserve">ACHTUNG: </t>
    </r>
    <r>
      <rPr>
        <sz val="8"/>
        <color indexed="8"/>
        <rFont val="Lucida Sans"/>
        <family val="2"/>
      </rPr>
      <t>Die Planwerte werden durch Aktivierung des Button "Lade Förderungen aus Finanzplan" importiert.</t>
    </r>
  </si>
  <si>
    <r>
      <t>Zieht sich die Datenfelder Funktion, höchste abgeschlossene Qualifikation, Angebot/Projekt, Eintritt, Anstellungszeitraum in Monaten, Lohnkosten inkl. LNK/Plan und W-ST Plan aus der Personalübersicht, welche  im Rahmen der Einreichung übermittelt wurde; die restlichen Felder müssen manuell ausgefüllt werden und den IST-Stand darstellen.</t>
    </r>
  </si>
  <si>
    <t>Erstansuchen</t>
  </si>
  <si>
    <t>Nein</t>
  </si>
  <si>
    <t>Ja</t>
  </si>
  <si>
    <t>Erstansuchen:</t>
  </si>
  <si>
    <t>1. Sachkosten (Sk)</t>
  </si>
  <si>
    <t>4. Einnahmen/Eigenmittel (Em)</t>
  </si>
  <si>
    <t>5. Förderungen (Fd)</t>
  </si>
  <si>
    <t>Fördervorhaben:</t>
  </si>
  <si>
    <r>
      <t xml:space="preserve">Hier ist zwischen Gesamt- und Einzelförderung zu unterscheiden; </t>
    </r>
    <r>
      <rPr>
        <b/>
        <sz val="8"/>
        <color indexed="8"/>
        <rFont val="Lucida Sans"/>
        <family val="2"/>
      </rPr>
      <t>Gesamtförderung -</t>
    </r>
    <r>
      <rPr>
        <sz val="8"/>
        <color indexed="8"/>
        <rFont val="Lucida Sans"/>
        <family val="2"/>
      </rPr>
      <t xml:space="preserve"> Eine Gesamtförderung/Basisförderung ist eine Förderung zur Deckung des gesamten oder aliquoten Teiles des nach Abzug allfälliger Einnahmen verbleibenden Fehlbetrages für die bestimmungsgemäße Tätigkeit (Gesamttätigkeit oder Teilbereichstätigkeit) der*des Förderwerber*in binnerhalb eines im Fördervertrag bestimmten Zeitraumes; </t>
    </r>
    <r>
      <rPr>
        <b/>
        <sz val="8"/>
        <color indexed="8"/>
        <rFont val="Lucida Sans"/>
        <family val="2"/>
      </rPr>
      <t>Einzelförderung</t>
    </r>
    <r>
      <rPr>
        <sz val="8"/>
        <color indexed="8"/>
        <rFont val="Lucida Sans"/>
        <family val="2"/>
      </rPr>
      <t xml:space="preserve"> -  Ist eine Förderung für ein zeitlich abgegrenztes und sachlich bestimmtes Vorhaben (z.B. Förderung eines bestimmten Projekts)</t>
    </r>
  </si>
  <si>
    <t>Personalübersicht (Fb):</t>
  </si>
  <si>
    <t>&lt;- Bitte Begründung und Status angeben</t>
  </si>
  <si>
    <t>&lt;- Bitte Status angeben</t>
  </si>
  <si>
    <t>&lt;- Bitte Überschuss begründen</t>
  </si>
  <si>
    <t>&lt;- Bitte Defizit begründen</t>
  </si>
  <si>
    <r>
      <t xml:space="preserve">Hier ist zwischen Gesamt- und Einzelförderung zu unterscheiden; </t>
    </r>
    <r>
      <rPr>
        <b/>
        <sz val="8"/>
        <color indexed="8"/>
        <rFont val="Lucida Sans"/>
        <family val="2"/>
      </rPr>
      <t>Gesamtförderung</t>
    </r>
    <r>
      <rPr>
        <sz val="8"/>
        <color indexed="8"/>
        <rFont val="Lucida Sans"/>
        <family val="2"/>
      </rPr>
      <t xml:space="preserve"> - Eine Gesamtförderung/Basisförderung ist eine Förderung zur Deckung des gesamten oder aliquoten Teiles des nach Abzug allfälliger Einnahmen verbleibenden Fehlbetrages für die bestimmungsgemäße Tätigkeit (Gesamttätigkeit oder Teilbereichstätigkeit) der*des Förderwerber*in innerhalb eines im Fördervertrag bestimmten Zeitraumes; </t>
    </r>
    <r>
      <rPr>
        <b/>
        <sz val="8"/>
        <color indexed="8"/>
        <rFont val="Lucida Sans"/>
        <family val="2"/>
      </rPr>
      <t>Einzelförderung</t>
    </r>
    <r>
      <rPr>
        <sz val="8"/>
        <color indexed="8"/>
        <rFont val="Lucida Sans"/>
        <family val="2"/>
      </rPr>
      <t xml:space="preserve"> - Ist eine Förderung für ein zeitlich abgegrenztes und sachlich bestimmtes Vorhaben (z.B. Förderung eines bestimmten Projekts).</t>
    </r>
  </si>
  <si>
    <t>Sollte bei einer Position gegenüber dem Vorjahr eine Abweichung von mindestens 2% UND EUR 1.000,-- vorliegen, ist eine nachvollziehbare Begründung anzuführen.</t>
  </si>
  <si>
    <t>Hier ist der Status der jeweiligen Förderung im aktuellen Förderjahr anzuführen; Auswahlfeld: angesucht oder bewilligt</t>
  </si>
  <si>
    <r>
      <t>Bundesministerium</t>
    </r>
    <r>
      <rPr>
        <sz val="8"/>
        <color indexed="8"/>
        <rFont val="Lucida Sans"/>
        <family val="2"/>
      </rPr>
      <t>, bitte jedes Ministerium einzeln anführen</t>
    </r>
  </si>
  <si>
    <t>2023/2024</t>
  </si>
  <si>
    <t>/</t>
  </si>
  <si>
    <t>Vergleich zum Vorjahr</t>
  </si>
  <si>
    <r>
      <t xml:space="preserve">Förderung MA 13, </t>
    </r>
    <r>
      <rPr>
        <b/>
        <sz val="11"/>
        <color indexed="8"/>
        <rFont val="Lucida Sans"/>
        <family val="2"/>
      </rPr>
      <t>nur bei IST-Zahlen</t>
    </r>
  </si>
  <si>
    <t>Auflösung Rücklagen/Rückstellungen</t>
  </si>
  <si>
    <t>Gesamterfordernis (bzw. Überschuss/Defizit bei IST-Zahlen)</t>
  </si>
  <si>
    <t>Hier ist anzuführen, in welches Vorhaben/Projekt die Förderung fließen soll (z.B: Gesamttätigkeit 2023/2024, Bildungstätigkeit, Projekt xxx).</t>
  </si>
  <si>
    <t>Nachvollziehbare Begründungen sind in jenen Ausgaben- und Einnahmenfeldern anzuführen, in denen die Abweichung zum Plan/Ist-Wert 2022/2023 über 2% UND EUR 1.000,-- liegt.</t>
  </si>
  <si>
    <t>Overhead bzw. Gemeinkosten (indirekte Kosten) sind jene Kosten, die nicht direkt einem Angebot/Projekt zugerechnet werden können. Dazu zählen z.B. Verwaltungspersonal und Sachkosten für zentralen Aufwand. Sollten für einzelne Positionen Berechnungsschlüssel vorliegen, können diese entsprechend aliquotiert den Overheadkosten zugerechnet werden. Dies gilt sowohl für Personal- als auch für Sachkosten.</t>
  </si>
  <si>
    <r>
      <t xml:space="preserve">Die detaillierten Personalkosten für die Jahre </t>
    </r>
    <r>
      <rPr>
        <b/>
        <sz val="8"/>
        <color indexed="8"/>
        <rFont val="Lucida Sans"/>
        <family val="2"/>
      </rPr>
      <t>2022/2023 und 2023/2024</t>
    </r>
    <r>
      <rPr>
        <sz val="8"/>
        <color indexed="8"/>
        <rFont val="Lucida Sans"/>
        <family val="2"/>
      </rPr>
      <t xml:space="preserve"> sind in der Personalübersicht vollständig anzuführen (bei Bedarf ist es möglich, noch weitere Zeilen einzufügen). Die Summe der Overhead und angebots-/projektbezogenen Personalkosten in der</t>
    </r>
    <r>
      <rPr>
        <b/>
        <sz val="8"/>
        <color indexed="8"/>
        <rFont val="Lucida Sans"/>
        <family val="2"/>
      </rPr>
      <t xml:space="preserve"> Personalübersicht aus den Jahren 2022/2023 und 2023/2024 </t>
    </r>
    <r>
      <rPr>
        <sz val="8"/>
        <color indexed="8"/>
        <rFont val="Lucida Sans"/>
        <family val="2"/>
      </rPr>
      <t xml:space="preserve">werden automatisch in den Finanzplan eingespeist. </t>
    </r>
    <r>
      <rPr>
        <b/>
        <sz val="8"/>
        <color indexed="8"/>
        <rFont val="Lucida Sans"/>
        <family val="2"/>
      </rPr>
      <t xml:space="preserve">Bei dem Jahr 2021/2022 müssen die Summen von Overhead und angebots-/projektbezogenen Personalkosten direkt im Finanzplan eingegeben werden. </t>
    </r>
  </si>
  <si>
    <t>Hier ist anzuführen, welches Vorhaben/Projekt abgerechnet werden soll (z.B: Gesamttätigkeit 2021/2022, Bildungstätigkeit, Projekt xxx)</t>
  </si>
  <si>
    <t>Nachvollziehbare Begründungen sind in jenen Ausgaben- und Einnahmenfeldern anzuführen, in denen die Abweichung zum Plan-Wert 2023/2024 über 10 % UND EUR 1.000,-- liegt</t>
  </si>
  <si>
    <r>
      <t>Die detaillierten Personalkosten für Plan und Ist im Jahr 2023/2024 sind in der Personalübersicht vollständig anzuführen (bei Bedarf ist es möglich, noch weitere Zeilen einzufügen). Die Summe der Overhead- und angebots-/projektbezogenen Personalkosten in der</t>
    </r>
    <r>
      <rPr>
        <b/>
        <sz val="8"/>
        <color indexed="8"/>
        <rFont val="Lucida Sans"/>
        <family val="2"/>
      </rPr>
      <t xml:space="preserve"> Personalübersicht aus dem Jahr 2023/2024 (Plan UND Ist) </t>
    </r>
    <r>
      <rPr>
        <sz val="8"/>
        <color indexed="8"/>
        <rFont val="Lucida Sans"/>
        <family val="2"/>
      </rPr>
      <t xml:space="preserve">werden automatisch in den Finanzplan eingespeist. </t>
    </r>
    <r>
      <rPr>
        <b/>
        <sz val="8"/>
        <color indexed="8"/>
        <rFont val="Lucida Sans"/>
        <family val="2"/>
      </rPr>
      <t xml:space="preserve">Bei dem Jahr 2022/2023 müssen die Summen von Overhead und angebots-/projektbezogenen Personalkosten direkt im Finanzbericht eingegeben werden. </t>
    </r>
  </si>
  <si>
    <t>Auswahlfeld: Ja (für dieses Vorhaben wird erstmalig bei der MA 13 angesucht) oder Nein (für dieses Vorhaben wird jährlich bei der MA 13 angesucht). Bei Erstansuchen (Auswahl: Ja) werden die Spalten "Ist 2021/2022", "Plan/Ist 2022/2023" im Finanzplan, sowie die Spalten "2022/2023(Vorjahr)", "Vergleich zum Vorjahr" in der Personalübersicht (Fp) und die Spalte "Ist 2022/2023" im Finanzbericht ausgeblendet.</t>
  </si>
  <si>
    <r>
      <t xml:space="preserve">Förderung MA 13, </t>
    </r>
    <r>
      <rPr>
        <b/>
        <sz val="11"/>
        <color indexed="8"/>
        <rFont val="Lucida Sans"/>
        <family val="2"/>
      </rPr>
      <t>nur bei IST-Zahlen</t>
    </r>
  </si>
</sst>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0.0"/>
    <numFmt numFmtId="171" formatCode="#,##0.00_ ;\-#,##0.00\ "/>
  </numFmts>
  <fonts count="63">
    <font>
      <sz val="11"/>
      <color theme="1"/>
      <name val="Calibri"/>
      <family val="2"/>
    </font>
    <font>
      <sz val="11"/>
      <color indexed="8"/>
      <name val="Calibri"/>
      <family val="2"/>
    </font>
    <font>
      <b/>
      <sz val="9"/>
      <name val="Segoe UI"/>
      <family val="2"/>
    </font>
    <font>
      <sz val="9"/>
      <name val="Segoe UI"/>
      <family val="2"/>
    </font>
    <font>
      <sz val="9"/>
      <color indexed="8"/>
      <name val="Calibri"/>
      <family val="2"/>
    </font>
    <font>
      <b/>
      <sz val="8"/>
      <color indexed="8"/>
      <name val="Lucida Sans"/>
      <family val="2"/>
    </font>
    <font>
      <sz val="8"/>
      <color indexed="8"/>
      <name val="Lucida Sans"/>
      <family val="2"/>
    </font>
    <font>
      <sz val="11"/>
      <color indexed="8"/>
      <name val="Lucida Sans"/>
      <family val="2"/>
    </font>
    <font>
      <b/>
      <sz val="11"/>
      <color indexed="8"/>
      <name val="Lucida Sans"/>
      <family val="2"/>
    </font>
    <font>
      <sz val="11"/>
      <name val="Lucida Sans"/>
      <family val="2"/>
    </font>
    <font>
      <b/>
      <sz val="9"/>
      <color indexed="17"/>
      <name val="Calibri"/>
      <family val="2"/>
    </font>
    <font>
      <sz val="11"/>
      <color indexed="9"/>
      <name val="Calibri"/>
      <family val="2"/>
    </font>
    <font>
      <b/>
      <sz val="11"/>
      <color indexed="63"/>
      <name val="Calibri"/>
      <family val="2"/>
    </font>
    <font>
      <b/>
      <sz val="11"/>
      <color indexed="52"/>
      <name val="Calibri"/>
      <family val="2"/>
    </font>
    <font>
      <u val="single"/>
      <sz val="11"/>
      <color indexed="2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i/>
      <sz val="10"/>
      <color indexed="8"/>
      <name val="Lucida Sans"/>
      <family val="2"/>
    </font>
    <font>
      <sz val="11"/>
      <color indexed="60"/>
      <name val="Lucida Sans"/>
      <family val="2"/>
    </font>
    <font>
      <sz val="11"/>
      <color indexed="9"/>
      <name val="Lucida Sans"/>
      <family val="2"/>
    </font>
    <font>
      <sz val="10"/>
      <color indexed="8"/>
      <name val="Lucida Sans"/>
      <family val="2"/>
    </font>
    <font>
      <b/>
      <sz val="10"/>
      <color indexed="8"/>
      <name val="Lucida Sans"/>
      <family val="2"/>
    </font>
    <font>
      <sz val="9"/>
      <color indexed="8"/>
      <name val="Lucida Sans"/>
      <family val="0"/>
    </font>
    <font>
      <sz val="11"/>
      <color theme="0"/>
      <name val="Calibri"/>
      <family val="2"/>
    </font>
    <font>
      <b/>
      <sz val="11"/>
      <color rgb="FF3F3F3F"/>
      <name val="Calibri"/>
      <family val="2"/>
    </font>
    <font>
      <b/>
      <sz val="11"/>
      <color rgb="FFFA7D00"/>
      <name val="Calibri"/>
      <family val="2"/>
    </font>
    <font>
      <u val="single"/>
      <sz val="11"/>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5700"/>
      <name val="Calibri"/>
      <family val="2"/>
    </font>
    <font>
      <sz val="11"/>
      <color rgb="FF9C000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color theme="1"/>
      <name val="Lucida Sans"/>
      <family val="2"/>
    </font>
    <font>
      <sz val="11"/>
      <color theme="1"/>
      <name val="Lucida Sans"/>
      <family val="2"/>
    </font>
    <font>
      <b/>
      <sz val="11"/>
      <color theme="1"/>
      <name val="Lucida Sans"/>
      <family val="2"/>
    </font>
    <font>
      <i/>
      <sz val="10"/>
      <color theme="1"/>
      <name val="Lucida Sans"/>
      <family val="2"/>
    </font>
    <font>
      <sz val="11"/>
      <color rgb="FFC00000"/>
      <name val="Lucida Sans"/>
      <family val="2"/>
    </font>
    <font>
      <sz val="11"/>
      <color theme="0"/>
      <name val="Lucida Sans"/>
      <family val="2"/>
    </font>
    <font>
      <sz val="10"/>
      <color theme="1"/>
      <name val="Lucida Sans"/>
      <family val="2"/>
    </font>
    <font>
      <sz val="8"/>
      <color theme="1"/>
      <name val="Lucida Sans"/>
      <family val="2"/>
    </font>
    <font>
      <b/>
      <sz val="10"/>
      <color theme="1"/>
      <name val="Lucida Sans"/>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rgb="FFFFE285"/>
        <bgColor indexed="64"/>
      </patternFill>
    </fill>
    <fill>
      <patternFill patternType="solid">
        <fgColor theme="0"/>
        <bgColor indexed="64"/>
      </patternFill>
    </fill>
    <fill>
      <patternFill patternType="solid">
        <fgColor rgb="FFC4E59F"/>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s>
  <borders count="5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medium"/>
      <right style="thin"/>
      <top style="medium"/>
      <bottom/>
    </border>
    <border>
      <left style="thin"/>
      <right style="thin"/>
      <top style="medium"/>
      <bottom/>
    </border>
    <border>
      <left style="thin"/>
      <right style="thin"/>
      <top style="medium"/>
      <bottom style="medium"/>
    </border>
    <border>
      <left style="thin"/>
      <right/>
      <top style="medium"/>
      <bottom/>
    </border>
    <border>
      <left style="medium"/>
      <right style="thin"/>
      <top/>
      <bottom style="medium"/>
    </border>
    <border>
      <left style="thin"/>
      <right style="medium"/>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top style="medium"/>
      <bottom style="thin"/>
    </border>
    <border>
      <left style="medium"/>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top style="thin"/>
      <bottom/>
    </border>
    <border>
      <left style="medium"/>
      <right style="medium"/>
      <top/>
      <bottom/>
    </border>
    <border>
      <left style="medium"/>
      <right style="thin"/>
      <top style="medium"/>
      <bottom style="medium"/>
    </border>
    <border>
      <left style="thin"/>
      <right/>
      <top style="medium"/>
      <bottom style="medium"/>
    </border>
    <border>
      <left style="thin"/>
      <right style="medium"/>
      <top style="medium"/>
      <bottom style="medium"/>
    </border>
    <border>
      <left style="medium"/>
      <right style="thin"/>
      <top style="thin"/>
      <bottom/>
    </border>
    <border>
      <left style="thin"/>
      <right style="thin"/>
      <top style="thin"/>
      <bottom/>
    </border>
    <border>
      <left style="medium"/>
      <right style="medium"/>
      <top style="medium"/>
      <bottom style="medium"/>
    </border>
    <border>
      <left style="thin"/>
      <right style="medium"/>
      <top style="thin"/>
      <bottom style="medium"/>
    </border>
    <border>
      <left/>
      <right/>
      <top style="medium"/>
      <bottom/>
    </border>
    <border>
      <left/>
      <right style="thin"/>
      <top style="medium"/>
      <bottom style="thin"/>
    </border>
    <border>
      <left/>
      <right style="thin"/>
      <top style="thin"/>
      <bottom style="medium"/>
    </border>
    <border>
      <left style="thin"/>
      <right style="medium"/>
      <top style="thin"/>
      <bottom/>
    </border>
    <border>
      <left/>
      <right style="thin"/>
      <top/>
      <bottom/>
    </border>
    <border>
      <left style="thin"/>
      <right style="thin"/>
      <top/>
      <bottom/>
    </border>
    <border>
      <left style="thin"/>
      <right style="thin"/>
      <top/>
      <bottom style="thin"/>
    </border>
    <border>
      <left style="medium"/>
      <right/>
      <top style="medium"/>
      <bottom/>
    </border>
    <border>
      <left style="medium"/>
      <right/>
      <top/>
      <bottom/>
    </border>
    <border>
      <left style="medium"/>
      <right/>
      <top/>
      <bottom style="medium"/>
    </border>
    <border>
      <left/>
      <right style="thin"/>
      <top style="medium"/>
      <bottom style="medium"/>
    </border>
    <border>
      <left style="thin"/>
      <right style="medium"/>
      <top/>
      <bottom style="thin"/>
    </border>
    <border>
      <left style="medium"/>
      <right/>
      <top style="medium"/>
      <bottom style="medium"/>
    </border>
    <border>
      <left/>
      <right style="medium"/>
      <top style="medium"/>
      <bottom style="medium"/>
    </border>
    <border>
      <left style="thin"/>
      <right style="medium"/>
      <top/>
      <bottom/>
    </border>
    <border>
      <left style="medium"/>
      <right style="thin"/>
      <top/>
      <bottom/>
    </border>
    <border>
      <left/>
      <right/>
      <top style="medium"/>
      <bottom style="medium"/>
    </border>
    <border>
      <left style="medium"/>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0" fontId="38" fillId="0" borderId="0" applyNumberFormat="0" applyFill="0" applyBorder="0" applyAlignment="0" applyProtection="0"/>
    <xf numFmtId="41"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43"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223">
    <xf numFmtId="0" fontId="0" fillId="0" borderId="0" xfId="0" applyFont="1" applyAlignment="1">
      <alignment/>
    </xf>
    <xf numFmtId="0" fontId="53" fillId="33" borderId="10" xfId="0" applyFont="1" applyFill="1" applyBorder="1" applyAlignment="1">
      <alignment wrapText="1"/>
    </xf>
    <xf numFmtId="0" fontId="54" fillId="0" borderId="0" xfId="0" applyFont="1" applyAlignment="1">
      <alignment/>
    </xf>
    <xf numFmtId="0" fontId="53" fillId="33" borderId="10" xfId="0" applyFont="1" applyFill="1" applyBorder="1" applyAlignment="1">
      <alignment vertical="center" wrapText="1"/>
    </xf>
    <xf numFmtId="0" fontId="53" fillId="33" borderId="10" xfId="0" applyFont="1" applyFill="1" applyBorder="1" applyAlignment="1">
      <alignment/>
    </xf>
    <xf numFmtId="0" fontId="53" fillId="33" borderId="10" xfId="0" applyFont="1" applyFill="1" applyBorder="1" applyAlignment="1">
      <alignment vertical="center"/>
    </xf>
    <xf numFmtId="0" fontId="54" fillId="34" borderId="11" xfId="0" applyFont="1" applyFill="1" applyBorder="1" applyAlignment="1">
      <alignment horizontal="left" vertical="center"/>
    </xf>
    <xf numFmtId="0" fontId="54" fillId="34" borderId="12" xfId="0" applyFont="1" applyFill="1" applyBorder="1" applyAlignment="1">
      <alignment vertical="center"/>
    </xf>
    <xf numFmtId="0" fontId="54" fillId="34" borderId="13" xfId="0" applyFont="1" applyFill="1" applyBorder="1" applyAlignment="1">
      <alignment vertical="center"/>
    </xf>
    <xf numFmtId="0" fontId="54" fillId="33" borderId="10" xfId="0" applyFont="1" applyFill="1" applyBorder="1" applyAlignment="1">
      <alignment horizontal="center" vertical="center"/>
    </xf>
    <xf numFmtId="0" fontId="54" fillId="33" borderId="10" xfId="0" applyFont="1" applyFill="1" applyBorder="1" applyAlignment="1">
      <alignment horizontal="center" vertical="center" wrapText="1"/>
    </xf>
    <xf numFmtId="0" fontId="55" fillId="0" borderId="0" xfId="0" applyFont="1" applyAlignment="1">
      <alignment/>
    </xf>
    <xf numFmtId="1" fontId="54" fillId="0" borderId="0" xfId="0" applyNumberFormat="1" applyFont="1" applyAlignment="1">
      <alignment horizontal="center"/>
    </xf>
    <xf numFmtId="0" fontId="54" fillId="0" borderId="0" xfId="0" applyFont="1" applyAlignment="1">
      <alignment wrapText="1"/>
    </xf>
    <xf numFmtId="0" fontId="54" fillId="35" borderId="10" xfId="0" applyFont="1" applyFill="1" applyBorder="1" applyAlignment="1">
      <alignment/>
    </xf>
    <xf numFmtId="4" fontId="54" fillId="0" borderId="10" xfId="0" applyNumberFormat="1" applyFont="1" applyBorder="1" applyAlignment="1">
      <alignment horizontal="right" vertical="center"/>
    </xf>
    <xf numFmtId="170" fontId="54" fillId="35" borderId="10" xfId="0" applyNumberFormat="1" applyFont="1" applyFill="1" applyBorder="1" applyAlignment="1">
      <alignment horizontal="center" vertical="center"/>
    </xf>
    <xf numFmtId="1" fontId="54" fillId="0" borderId="10" xfId="0" applyNumberFormat="1" applyFont="1" applyBorder="1" applyAlignment="1">
      <alignment horizontal="left" vertical="center" wrapText="1"/>
    </xf>
    <xf numFmtId="0" fontId="54" fillId="35" borderId="10" xfId="0" applyFont="1" applyFill="1" applyBorder="1" applyAlignment="1">
      <alignment wrapText="1"/>
    </xf>
    <xf numFmtId="0" fontId="54" fillId="0" borderId="10" xfId="0" applyFont="1" applyBorder="1" applyAlignment="1">
      <alignment/>
    </xf>
    <xf numFmtId="4" fontId="54" fillId="35" borderId="10" xfId="0" applyNumberFormat="1" applyFont="1" applyFill="1" applyBorder="1" applyAlignment="1">
      <alignment horizontal="right" vertical="center"/>
    </xf>
    <xf numFmtId="0" fontId="54" fillId="33" borderId="10" xfId="0" applyFont="1" applyFill="1" applyBorder="1" applyAlignment="1">
      <alignment wrapText="1"/>
    </xf>
    <xf numFmtId="4" fontId="54" fillId="35" borderId="10" xfId="0" applyNumberFormat="1" applyFont="1" applyFill="1" applyBorder="1" applyAlignment="1">
      <alignment horizontal="center"/>
    </xf>
    <xf numFmtId="0" fontId="54" fillId="0" borderId="10" xfId="0" applyFont="1" applyBorder="1" applyAlignment="1">
      <alignment wrapText="1"/>
    </xf>
    <xf numFmtId="4" fontId="54" fillId="0" borderId="0" xfId="0" applyNumberFormat="1" applyFont="1" applyAlignment="1">
      <alignment horizontal="right" vertical="center"/>
    </xf>
    <xf numFmtId="4" fontId="54" fillId="0" borderId="0" xfId="0" applyNumberFormat="1" applyFont="1" applyAlignment="1">
      <alignment horizontal="center"/>
    </xf>
    <xf numFmtId="0" fontId="54" fillId="0" borderId="0" xfId="0" applyFont="1" applyAlignment="1">
      <alignment textRotation="255" wrapText="1"/>
    </xf>
    <xf numFmtId="170" fontId="54" fillId="35" borderId="10" xfId="0" applyNumberFormat="1" applyFont="1" applyFill="1" applyBorder="1" applyAlignment="1">
      <alignment horizontal="center"/>
    </xf>
    <xf numFmtId="170" fontId="54" fillId="36" borderId="0" xfId="0" applyNumberFormat="1" applyFont="1" applyFill="1" applyAlignment="1">
      <alignment horizontal="center"/>
    </xf>
    <xf numFmtId="0" fontId="54" fillId="37" borderId="10" xfId="0" applyFont="1" applyFill="1" applyBorder="1" applyAlignment="1">
      <alignment wrapText="1"/>
    </xf>
    <xf numFmtId="170" fontId="54" fillId="37" borderId="10" xfId="0" applyNumberFormat="1" applyFont="1" applyFill="1" applyBorder="1" applyAlignment="1">
      <alignment horizontal="center" vertical="center"/>
    </xf>
    <xf numFmtId="0" fontId="54" fillId="37" borderId="10" xfId="0" applyFont="1" applyFill="1" applyBorder="1" applyAlignment="1">
      <alignment/>
    </xf>
    <xf numFmtId="4" fontId="54" fillId="37" borderId="10" xfId="0" applyNumberFormat="1" applyFont="1" applyFill="1" applyBorder="1" applyAlignment="1">
      <alignment horizontal="right" vertical="center"/>
    </xf>
    <xf numFmtId="170" fontId="54" fillId="0" borderId="0" xfId="0" applyNumberFormat="1" applyFont="1" applyAlignment="1">
      <alignment horizontal="center"/>
    </xf>
    <xf numFmtId="0" fontId="55" fillId="38" borderId="0" xfId="0" applyFont="1" applyFill="1" applyAlignment="1" applyProtection="1">
      <alignment/>
      <protection locked="0"/>
    </xf>
    <xf numFmtId="0" fontId="56" fillId="0" borderId="0" xfId="0" applyFont="1" applyAlignment="1">
      <alignment/>
    </xf>
    <xf numFmtId="170" fontId="54" fillId="37" borderId="10" xfId="0" applyNumberFormat="1" applyFont="1" applyFill="1" applyBorder="1" applyAlignment="1">
      <alignment horizontal="center"/>
    </xf>
    <xf numFmtId="0" fontId="54" fillId="0" borderId="10" xfId="0" applyFont="1" applyBorder="1" applyAlignment="1" applyProtection="1">
      <alignment/>
      <protection locked="0"/>
    </xf>
    <xf numFmtId="0" fontId="55" fillId="33" borderId="10" xfId="0" applyFont="1" applyFill="1" applyBorder="1" applyAlignment="1">
      <alignment/>
    </xf>
    <xf numFmtId="4" fontId="55" fillId="33" borderId="10" xfId="0" applyNumberFormat="1" applyFont="1" applyFill="1" applyBorder="1" applyAlignment="1">
      <alignment horizontal="right" vertical="center"/>
    </xf>
    <xf numFmtId="170" fontId="54" fillId="33" borderId="10" xfId="0" applyNumberFormat="1" applyFont="1" applyFill="1" applyBorder="1" applyAlignment="1">
      <alignment horizontal="center" vertical="center"/>
    </xf>
    <xf numFmtId="0" fontId="54" fillId="0" borderId="0" xfId="0" applyFont="1" applyAlignment="1">
      <alignment horizontal="center"/>
    </xf>
    <xf numFmtId="0" fontId="54" fillId="0" borderId="0" xfId="0" applyFont="1" applyAlignment="1" applyProtection="1">
      <alignment/>
      <protection locked="0"/>
    </xf>
    <xf numFmtId="0" fontId="55" fillId="0" borderId="0" xfId="0" applyFont="1" applyAlignment="1" applyProtection="1">
      <alignment/>
      <protection locked="0"/>
    </xf>
    <xf numFmtId="1" fontId="54" fillId="0" borderId="0" xfId="0" applyNumberFormat="1" applyFont="1" applyAlignment="1" applyProtection="1">
      <alignment horizontal="center"/>
      <protection locked="0"/>
    </xf>
    <xf numFmtId="0" fontId="54" fillId="0" borderId="0" xfId="0" applyFont="1" applyAlignment="1" applyProtection="1">
      <alignment wrapText="1"/>
      <protection locked="0"/>
    </xf>
    <xf numFmtId="0" fontId="54" fillId="35" borderId="10" xfId="0" applyFont="1" applyFill="1" applyBorder="1" applyAlignment="1" applyProtection="1">
      <alignment/>
      <protection locked="0"/>
    </xf>
    <xf numFmtId="4" fontId="54" fillId="0" borderId="10" xfId="0" applyNumberFormat="1" applyFont="1" applyBorder="1" applyAlignment="1" applyProtection="1">
      <alignment horizontal="right" vertical="center"/>
      <protection locked="0"/>
    </xf>
    <xf numFmtId="1" fontId="54" fillId="0" borderId="10" xfId="0" applyNumberFormat="1" applyFont="1" applyBorder="1" applyAlignment="1" applyProtection="1">
      <alignment horizontal="left" vertical="center" wrapText="1"/>
      <protection locked="0"/>
    </xf>
    <xf numFmtId="0" fontId="57" fillId="0" borderId="0" xfId="0" applyFont="1" applyAlignment="1">
      <alignment/>
    </xf>
    <xf numFmtId="0" fontId="54" fillId="35" borderId="10" xfId="0" applyFont="1" applyFill="1" applyBorder="1" applyAlignment="1" applyProtection="1">
      <alignment wrapText="1"/>
      <protection locked="0"/>
    </xf>
    <xf numFmtId="0" fontId="54" fillId="33" borderId="10" xfId="0" applyFont="1" applyFill="1" applyBorder="1" applyAlignment="1" applyProtection="1">
      <alignment wrapText="1"/>
      <protection locked="0"/>
    </xf>
    <xf numFmtId="4" fontId="54" fillId="0" borderId="0" xfId="0" applyNumberFormat="1" applyFont="1" applyAlignment="1" applyProtection="1">
      <alignment horizontal="right" vertical="center"/>
      <protection locked="0"/>
    </xf>
    <xf numFmtId="4" fontId="54" fillId="0" borderId="0" xfId="0" applyNumberFormat="1" applyFont="1" applyAlignment="1" applyProtection="1">
      <alignment horizontal="center"/>
      <protection locked="0"/>
    </xf>
    <xf numFmtId="0" fontId="54" fillId="0" borderId="0" xfId="0" applyFont="1" applyAlignment="1" applyProtection="1">
      <alignment textRotation="255" wrapText="1"/>
      <protection locked="0"/>
    </xf>
    <xf numFmtId="170" fontId="54" fillId="36" borderId="0" xfId="0" applyNumberFormat="1" applyFont="1" applyFill="1" applyAlignment="1" applyProtection="1">
      <alignment horizontal="center"/>
      <protection locked="0"/>
    </xf>
    <xf numFmtId="0" fontId="54" fillId="37" borderId="10" xfId="0" applyFont="1" applyFill="1" applyBorder="1" applyAlignment="1" applyProtection="1">
      <alignment/>
      <protection locked="0"/>
    </xf>
    <xf numFmtId="170" fontId="54" fillId="0" borderId="0" xfId="0" applyNumberFormat="1" applyFont="1" applyAlignment="1" applyProtection="1">
      <alignment horizontal="center"/>
      <protection locked="0"/>
    </xf>
    <xf numFmtId="170" fontId="54" fillId="33" borderId="10" xfId="0" applyNumberFormat="1" applyFont="1" applyFill="1" applyBorder="1" applyAlignment="1">
      <alignment horizontal="center"/>
    </xf>
    <xf numFmtId="0" fontId="54" fillId="0" borderId="0" xfId="0" applyFont="1" applyAlignment="1" applyProtection="1">
      <alignment horizontal="center"/>
      <protection locked="0"/>
    </xf>
    <xf numFmtId="0" fontId="54" fillId="35" borderId="14" xfId="0" applyFont="1" applyFill="1" applyBorder="1" applyAlignment="1">
      <alignment vertical="center" wrapText="1"/>
    </xf>
    <xf numFmtId="0" fontId="54" fillId="35" borderId="15" xfId="0" applyFont="1" applyFill="1" applyBorder="1" applyAlignment="1">
      <alignment vertical="center" wrapText="1"/>
    </xf>
    <xf numFmtId="0" fontId="54" fillId="35" borderId="15" xfId="0" applyFont="1" applyFill="1" applyBorder="1" applyAlignment="1">
      <alignment horizontal="left" wrapText="1"/>
    </xf>
    <xf numFmtId="0" fontId="54" fillId="35" borderId="16" xfId="0" applyFont="1" applyFill="1" applyBorder="1" applyAlignment="1">
      <alignment vertical="center" wrapText="1"/>
    </xf>
    <xf numFmtId="0" fontId="54" fillId="38" borderId="15" xfId="0" applyFont="1" applyFill="1" applyBorder="1" applyAlignment="1">
      <alignment vertical="center" wrapText="1"/>
    </xf>
    <xf numFmtId="0" fontId="54" fillId="38" borderId="17" xfId="0" applyFont="1" applyFill="1" applyBorder="1" applyAlignment="1">
      <alignment vertical="center" wrapText="1"/>
    </xf>
    <xf numFmtId="0" fontId="54" fillId="38" borderId="18" xfId="0" applyFont="1" applyFill="1" applyBorder="1" applyAlignment="1">
      <alignment vertical="center" wrapText="1"/>
    </xf>
    <xf numFmtId="0" fontId="54" fillId="38" borderId="19" xfId="0" applyFont="1" applyFill="1" applyBorder="1" applyAlignment="1">
      <alignment horizontal="center" vertical="center" wrapText="1"/>
    </xf>
    <xf numFmtId="0" fontId="54" fillId="0" borderId="20" xfId="0" applyFont="1" applyBorder="1" applyAlignment="1" applyProtection="1">
      <alignment wrapText="1"/>
      <protection locked="0"/>
    </xf>
    <xf numFmtId="0" fontId="54" fillId="0" borderId="21" xfId="0" applyFont="1" applyBorder="1" applyAlignment="1" applyProtection="1">
      <alignment/>
      <protection locked="0"/>
    </xf>
    <xf numFmtId="44" fontId="54" fillId="0" borderId="22" xfId="0" applyNumberFormat="1" applyFont="1" applyBorder="1" applyAlignment="1" applyProtection="1">
      <alignment/>
      <protection locked="0"/>
    </xf>
    <xf numFmtId="0" fontId="54" fillId="0" borderId="20" xfId="0" applyFont="1" applyBorder="1" applyAlignment="1" applyProtection="1">
      <alignment/>
      <protection locked="0"/>
    </xf>
    <xf numFmtId="2" fontId="54" fillId="0" borderId="23" xfId="0" applyNumberFormat="1" applyFont="1" applyBorder="1" applyAlignment="1" applyProtection="1">
      <alignment/>
      <protection locked="0"/>
    </xf>
    <xf numFmtId="171" fontId="54" fillId="0" borderId="24" xfId="0" applyNumberFormat="1" applyFont="1" applyBorder="1" applyAlignment="1">
      <alignment/>
    </xf>
    <xf numFmtId="0" fontId="54" fillId="0" borderId="25" xfId="0" applyFont="1" applyBorder="1" applyAlignment="1" applyProtection="1">
      <alignment wrapText="1"/>
      <protection locked="0"/>
    </xf>
    <xf numFmtId="14" fontId="54" fillId="0" borderId="10" xfId="0" applyNumberFormat="1" applyFont="1" applyBorder="1" applyAlignment="1" applyProtection="1">
      <alignment/>
      <protection locked="0"/>
    </xf>
    <xf numFmtId="44" fontId="54" fillId="0" borderId="26" xfId="0" applyNumberFormat="1" applyFont="1" applyBorder="1" applyAlignment="1" applyProtection="1">
      <alignment/>
      <protection locked="0"/>
    </xf>
    <xf numFmtId="0" fontId="54" fillId="0" borderId="25" xfId="0" applyFont="1" applyBorder="1" applyAlignment="1" applyProtection="1">
      <alignment/>
      <protection locked="0"/>
    </xf>
    <xf numFmtId="0" fontId="54" fillId="0" borderId="11" xfId="0" applyFont="1" applyBorder="1" applyAlignment="1" applyProtection="1">
      <alignment/>
      <protection locked="0"/>
    </xf>
    <xf numFmtId="2" fontId="54" fillId="0" borderId="11" xfId="0" applyNumberFormat="1" applyFont="1" applyBorder="1" applyAlignment="1" applyProtection="1">
      <alignment/>
      <protection locked="0"/>
    </xf>
    <xf numFmtId="0" fontId="54" fillId="0" borderId="27" xfId="0" applyFont="1" applyBorder="1" applyAlignment="1" applyProtection="1">
      <alignment wrapText="1"/>
      <protection locked="0"/>
    </xf>
    <xf numFmtId="0" fontId="54" fillId="0" borderId="28" xfId="0" applyFont="1" applyBorder="1" applyAlignment="1" applyProtection="1">
      <alignment/>
      <protection locked="0"/>
    </xf>
    <xf numFmtId="0" fontId="54" fillId="0" borderId="27" xfId="0" applyFont="1" applyBorder="1" applyAlignment="1" applyProtection="1">
      <alignment/>
      <protection locked="0"/>
    </xf>
    <xf numFmtId="0" fontId="54" fillId="0" borderId="29" xfId="0" applyFont="1" applyBorder="1" applyAlignment="1" applyProtection="1">
      <alignment/>
      <protection locked="0"/>
    </xf>
    <xf numFmtId="2" fontId="54" fillId="0" borderId="30" xfId="0" applyNumberFormat="1" applyFont="1" applyBorder="1" applyAlignment="1" applyProtection="1">
      <alignment/>
      <protection locked="0"/>
    </xf>
    <xf numFmtId="2" fontId="55" fillId="0" borderId="0" xfId="0" applyNumberFormat="1" applyFont="1" applyAlignment="1">
      <alignment/>
    </xf>
    <xf numFmtId="4" fontId="54" fillId="35" borderId="31" xfId="0" applyNumberFormat="1" applyFont="1" applyFill="1" applyBorder="1" applyAlignment="1">
      <alignment horizontal="right" vertical="center"/>
    </xf>
    <xf numFmtId="4" fontId="55" fillId="38" borderId="32" xfId="0" applyNumberFormat="1" applyFont="1" applyFill="1" applyBorder="1" applyAlignment="1">
      <alignment/>
    </xf>
    <xf numFmtId="2" fontId="55" fillId="38" borderId="33" xfId="0" applyNumberFormat="1" applyFont="1" applyFill="1" applyBorder="1" applyAlignment="1">
      <alignment/>
    </xf>
    <xf numFmtId="171" fontId="54" fillId="38" borderId="32" xfId="0" applyNumberFormat="1" applyFont="1" applyFill="1" applyBorder="1" applyAlignment="1">
      <alignment/>
    </xf>
    <xf numFmtId="2" fontId="54" fillId="38" borderId="34" xfId="0" applyNumberFormat="1" applyFont="1" applyFill="1" applyBorder="1" applyAlignment="1">
      <alignment/>
    </xf>
    <xf numFmtId="171" fontId="54" fillId="0" borderId="0" xfId="0" applyNumberFormat="1" applyFont="1" applyAlignment="1" applyProtection="1">
      <alignment/>
      <protection locked="0"/>
    </xf>
    <xf numFmtId="2" fontId="54" fillId="0" borderId="0" xfId="0" applyNumberFormat="1" applyFont="1" applyAlignment="1" applyProtection="1">
      <alignment/>
      <protection locked="0"/>
    </xf>
    <xf numFmtId="0" fontId="55" fillId="0" borderId="0" xfId="0" applyFont="1" applyAlignment="1" applyProtection="1">
      <alignment horizontal="center"/>
      <protection locked="0"/>
    </xf>
    <xf numFmtId="4" fontId="54" fillId="0" borderId="0" xfId="0" applyNumberFormat="1" applyFont="1" applyAlignment="1" applyProtection="1">
      <alignment horizontal="center" vertical="center"/>
      <protection locked="0"/>
    </xf>
    <xf numFmtId="0" fontId="54" fillId="35" borderId="32" xfId="0" applyFont="1" applyFill="1" applyBorder="1" applyAlignment="1">
      <alignment vertical="center"/>
    </xf>
    <xf numFmtId="0" fontId="54" fillId="35" borderId="16" xfId="0" applyFont="1" applyFill="1" applyBorder="1" applyAlignment="1">
      <alignment vertical="center"/>
    </xf>
    <xf numFmtId="2" fontId="54" fillId="38" borderId="19" xfId="0" applyNumberFormat="1" applyFont="1" applyFill="1" applyBorder="1" applyAlignment="1">
      <alignment vertical="center"/>
    </xf>
    <xf numFmtId="14" fontId="54" fillId="0" borderId="15" xfId="0" applyNumberFormat="1" applyFont="1" applyBorder="1" applyAlignment="1" applyProtection="1">
      <alignment/>
      <protection locked="0"/>
    </xf>
    <xf numFmtId="2" fontId="54" fillId="0" borderId="15" xfId="0" applyNumberFormat="1" applyFont="1" applyBorder="1" applyAlignment="1" applyProtection="1">
      <alignment/>
      <protection locked="0"/>
    </xf>
    <xf numFmtId="2" fontId="54" fillId="0" borderId="10" xfId="0" applyNumberFormat="1" applyFont="1" applyBorder="1" applyAlignment="1" applyProtection="1">
      <alignment/>
      <protection locked="0"/>
    </xf>
    <xf numFmtId="14" fontId="54" fillId="0" borderId="10" xfId="0" applyNumberFormat="1" applyFont="1" applyBorder="1" applyAlignment="1" applyProtection="1">
      <alignment horizontal="right"/>
      <protection locked="0"/>
    </xf>
    <xf numFmtId="17" fontId="54" fillId="0" borderId="10" xfId="0" applyNumberFormat="1" applyFont="1" applyBorder="1" applyAlignment="1" applyProtection="1">
      <alignment/>
      <protection locked="0"/>
    </xf>
    <xf numFmtId="2" fontId="54" fillId="0" borderId="10" xfId="0" applyNumberFormat="1" applyFont="1" applyBorder="1" applyAlignment="1" applyProtection="1">
      <alignment horizontal="right"/>
      <protection locked="0"/>
    </xf>
    <xf numFmtId="2" fontId="54" fillId="0" borderId="11" xfId="0" applyNumberFormat="1" applyFont="1" applyBorder="1" applyAlignment="1" applyProtection="1">
      <alignment horizontal="right"/>
      <protection locked="0"/>
    </xf>
    <xf numFmtId="49" fontId="54" fillId="0" borderId="10" xfId="0" applyNumberFormat="1" applyFont="1" applyBorder="1" applyAlignment="1" applyProtection="1">
      <alignment horizontal="right"/>
      <protection locked="0"/>
    </xf>
    <xf numFmtId="49" fontId="54" fillId="0" borderId="11" xfId="0" applyNumberFormat="1" applyFont="1" applyBorder="1" applyAlignment="1" applyProtection="1">
      <alignment horizontal="right"/>
      <protection locked="0"/>
    </xf>
    <xf numFmtId="0" fontId="54" fillId="0" borderId="35" xfId="0" applyFont="1" applyBorder="1" applyAlignment="1" applyProtection="1">
      <alignment/>
      <protection locked="0"/>
    </xf>
    <xf numFmtId="0" fontId="54" fillId="0" borderId="36" xfId="0" applyFont="1" applyBorder="1" applyAlignment="1" applyProtection="1">
      <alignment/>
      <protection locked="0"/>
    </xf>
    <xf numFmtId="17" fontId="54" fillId="0" borderId="36" xfId="0" applyNumberFormat="1" applyFont="1" applyBorder="1" applyAlignment="1" applyProtection="1">
      <alignment/>
      <protection locked="0"/>
    </xf>
    <xf numFmtId="2" fontId="54" fillId="0" borderId="36" xfId="0" applyNumberFormat="1" applyFont="1" applyBorder="1" applyAlignment="1" applyProtection="1">
      <alignment horizontal="right"/>
      <protection locked="0"/>
    </xf>
    <xf numFmtId="2" fontId="54" fillId="0" borderId="28" xfId="0" applyNumberFormat="1" applyFont="1" applyBorder="1" applyAlignment="1" applyProtection="1">
      <alignment/>
      <protection locked="0"/>
    </xf>
    <xf numFmtId="2" fontId="54" fillId="0" borderId="29" xfId="0" applyNumberFormat="1" applyFont="1" applyBorder="1" applyAlignment="1" applyProtection="1">
      <alignment/>
      <protection locked="0"/>
    </xf>
    <xf numFmtId="4" fontId="55" fillId="38" borderId="37" xfId="0" applyNumberFormat="1" applyFont="1" applyFill="1" applyBorder="1" applyAlignment="1">
      <alignment/>
    </xf>
    <xf numFmtId="171" fontId="55" fillId="38" borderId="27" xfId="0" applyNumberFormat="1" applyFont="1" applyFill="1" applyBorder="1" applyAlignment="1">
      <alignment/>
    </xf>
    <xf numFmtId="2" fontId="55" fillId="38" borderId="38" xfId="0" applyNumberFormat="1" applyFont="1" applyFill="1" applyBorder="1" applyAlignment="1">
      <alignment/>
    </xf>
    <xf numFmtId="0" fontId="55" fillId="37" borderId="10" xfId="0" applyFont="1" applyFill="1" applyBorder="1" applyAlignment="1">
      <alignment/>
    </xf>
    <xf numFmtId="0" fontId="55" fillId="33" borderId="10" xfId="0" applyFont="1" applyFill="1" applyBorder="1" applyAlignment="1">
      <alignment wrapText="1"/>
    </xf>
    <xf numFmtId="0" fontId="54" fillId="0" borderId="10" xfId="0" applyFont="1" applyBorder="1" applyAlignment="1" applyProtection="1">
      <alignment wrapText="1"/>
      <protection locked="0"/>
    </xf>
    <xf numFmtId="0" fontId="55" fillId="33" borderId="10" xfId="0" applyFont="1" applyFill="1" applyBorder="1" applyAlignment="1">
      <alignment vertical="center"/>
    </xf>
    <xf numFmtId="0" fontId="54" fillId="0" borderId="23" xfId="0" applyFont="1" applyBorder="1" applyAlignment="1" applyProtection="1">
      <alignment/>
      <protection locked="0"/>
    </xf>
    <xf numFmtId="0" fontId="54" fillId="38" borderId="15" xfId="0" applyFont="1" applyFill="1" applyBorder="1" applyAlignment="1">
      <alignment horizontal="left" vertical="center" wrapText="1"/>
    </xf>
    <xf numFmtId="4" fontId="54" fillId="0" borderId="39" xfId="0" applyNumberFormat="1" applyFont="1" applyBorder="1" applyAlignment="1" applyProtection="1">
      <alignment horizontal="center" vertical="center"/>
      <protection locked="0"/>
    </xf>
    <xf numFmtId="0" fontId="54" fillId="0" borderId="39" xfId="0" applyFont="1" applyBorder="1" applyAlignment="1" applyProtection="1">
      <alignment/>
      <protection locked="0"/>
    </xf>
    <xf numFmtId="4" fontId="54" fillId="35" borderId="37" xfId="0" applyNumberFormat="1" applyFont="1" applyFill="1" applyBorder="1" applyAlignment="1">
      <alignment horizontal="right" vertical="center"/>
    </xf>
    <xf numFmtId="0" fontId="53" fillId="33" borderId="0" xfId="0" applyFont="1" applyFill="1" applyAlignment="1">
      <alignment vertical="center" wrapText="1"/>
    </xf>
    <xf numFmtId="0" fontId="54" fillId="34" borderId="11" xfId="0" applyFont="1" applyFill="1" applyBorder="1" applyAlignment="1" applyProtection="1">
      <alignment horizontal="left" vertical="center"/>
      <protection locked="0"/>
    </xf>
    <xf numFmtId="0" fontId="54" fillId="34" borderId="12" xfId="0" applyFont="1" applyFill="1" applyBorder="1" applyAlignment="1" applyProtection="1">
      <alignment horizontal="left" vertical="center"/>
      <protection locked="0"/>
    </xf>
    <xf numFmtId="0" fontId="54" fillId="34" borderId="13" xfId="0" applyFont="1" applyFill="1" applyBorder="1" applyAlignment="1" applyProtection="1">
      <alignment horizontal="left" vertical="center"/>
      <protection locked="0"/>
    </xf>
    <xf numFmtId="2" fontId="54" fillId="0" borderId="40" xfId="0" applyNumberFormat="1" applyFont="1" applyBorder="1" applyAlignment="1" applyProtection="1">
      <alignment/>
      <protection locked="0"/>
    </xf>
    <xf numFmtId="2" fontId="54" fillId="0" borderId="13" xfId="0" applyNumberFormat="1" applyFont="1" applyBorder="1" applyAlignment="1" applyProtection="1">
      <alignment/>
      <protection locked="0"/>
    </xf>
    <xf numFmtId="2" fontId="54" fillId="0" borderId="41" xfId="0" applyNumberFormat="1" applyFont="1" applyBorder="1" applyAlignment="1" applyProtection="1">
      <alignment/>
      <protection locked="0"/>
    </xf>
    <xf numFmtId="2" fontId="54" fillId="0" borderId="21" xfId="0" applyNumberFormat="1" applyFont="1" applyBorder="1" applyAlignment="1" applyProtection="1">
      <alignment/>
      <protection locked="0"/>
    </xf>
    <xf numFmtId="44" fontId="9" fillId="0" borderId="22" xfId="0" applyNumberFormat="1" applyFont="1" applyBorder="1" applyAlignment="1" applyProtection="1">
      <alignment/>
      <protection locked="0"/>
    </xf>
    <xf numFmtId="44" fontId="54" fillId="0" borderId="42" xfId="0" applyNumberFormat="1" applyFont="1" applyBorder="1" applyAlignment="1" applyProtection="1">
      <alignment/>
      <protection locked="0"/>
    </xf>
    <xf numFmtId="44" fontId="54" fillId="0" borderId="38" xfId="0" applyNumberFormat="1" applyFont="1" applyBorder="1" applyAlignment="1" applyProtection="1">
      <alignment/>
      <protection locked="0"/>
    </xf>
    <xf numFmtId="44" fontId="54" fillId="0" borderId="20" xfId="0" applyNumberFormat="1" applyFont="1" applyBorder="1" applyAlignment="1" applyProtection="1">
      <alignment/>
      <protection locked="0"/>
    </xf>
    <xf numFmtId="44" fontId="54" fillId="0" borderId="25" xfId="0" applyNumberFormat="1" applyFont="1" applyBorder="1" applyAlignment="1" applyProtection="1">
      <alignment/>
      <protection locked="0"/>
    </xf>
    <xf numFmtId="44" fontId="54" fillId="0" borderId="35" xfId="0" applyNumberFormat="1" applyFont="1" applyBorder="1" applyAlignment="1" applyProtection="1">
      <alignment/>
      <protection locked="0"/>
    </xf>
    <xf numFmtId="44" fontId="54" fillId="0" borderId="27" xfId="0" applyNumberFormat="1" applyFont="1" applyBorder="1" applyAlignment="1" applyProtection="1">
      <alignment/>
      <protection locked="0"/>
    </xf>
    <xf numFmtId="0" fontId="53" fillId="39" borderId="10" xfId="0" applyFont="1" applyFill="1" applyBorder="1" applyAlignment="1">
      <alignment vertical="center" wrapText="1"/>
    </xf>
    <xf numFmtId="14" fontId="54" fillId="0" borderId="36" xfId="0" applyNumberFormat="1" applyFont="1" applyBorder="1" applyAlignment="1" applyProtection="1">
      <alignment/>
      <protection locked="0"/>
    </xf>
    <xf numFmtId="14" fontId="54" fillId="0" borderId="28" xfId="0" applyNumberFormat="1" applyFont="1" applyBorder="1" applyAlignment="1" applyProtection="1">
      <alignment/>
      <protection locked="0"/>
    </xf>
    <xf numFmtId="0" fontId="0" fillId="0" borderId="0" xfId="0" applyAlignment="1" applyProtection="1">
      <alignment/>
      <protection locked="0"/>
    </xf>
    <xf numFmtId="0" fontId="54" fillId="33" borderId="11" xfId="0" applyFont="1" applyFill="1" applyBorder="1" applyAlignment="1">
      <alignment horizontal="center" vertical="center"/>
    </xf>
    <xf numFmtId="0" fontId="58" fillId="0" borderId="0" xfId="0" applyFont="1" applyAlignment="1">
      <alignment horizontal="center"/>
    </xf>
    <xf numFmtId="0" fontId="58" fillId="0" borderId="12" xfId="0" applyFont="1" applyBorder="1" applyAlignment="1">
      <alignment horizontal="center"/>
    </xf>
    <xf numFmtId="0" fontId="58" fillId="0" borderId="0" xfId="0" applyFont="1" applyAlignment="1" applyProtection="1">
      <alignment horizontal="center"/>
      <protection locked="0"/>
    </xf>
    <xf numFmtId="0" fontId="58" fillId="0" borderId="12" xfId="0" applyFont="1" applyBorder="1" applyAlignment="1" applyProtection="1">
      <alignment horizontal="center"/>
      <protection locked="0"/>
    </xf>
    <xf numFmtId="0" fontId="59" fillId="38" borderId="17" xfId="0" applyFont="1" applyFill="1" applyBorder="1" applyAlignment="1">
      <alignment vertical="center" wrapText="1"/>
    </xf>
    <xf numFmtId="0" fontId="54" fillId="35" borderId="10" xfId="0" applyFont="1" applyFill="1" applyBorder="1" applyAlignment="1" applyProtection="1">
      <alignment vertical="top"/>
      <protection locked="0"/>
    </xf>
    <xf numFmtId="0" fontId="58" fillId="0" borderId="0" xfId="0" applyFont="1" applyAlignment="1" applyProtection="1">
      <alignment/>
      <protection locked="0"/>
    </xf>
    <xf numFmtId="0" fontId="54" fillId="0" borderId="0" xfId="0" applyFont="1" applyAlignment="1">
      <alignment vertical="center"/>
    </xf>
    <xf numFmtId="0" fontId="60" fillId="0" borderId="11" xfId="0" applyFont="1" applyBorder="1" applyAlignment="1">
      <alignment horizontal="left" wrapText="1"/>
    </xf>
    <xf numFmtId="0" fontId="60" fillId="0" borderId="12" xfId="0" applyFont="1" applyBorder="1" applyAlignment="1">
      <alignment horizontal="left" wrapText="1"/>
    </xf>
    <xf numFmtId="0" fontId="60" fillId="0" borderId="13" xfId="0" applyFont="1" applyBorder="1" applyAlignment="1">
      <alignment horizontal="left" wrapText="1"/>
    </xf>
    <xf numFmtId="0" fontId="55" fillId="0" borderId="0" xfId="0" applyFont="1" applyAlignment="1" applyProtection="1">
      <alignment horizontal="center"/>
      <protection locked="0"/>
    </xf>
    <xf numFmtId="0" fontId="55" fillId="0" borderId="43" xfId="0" applyFont="1" applyBorder="1" applyAlignment="1" applyProtection="1">
      <alignment horizontal="center"/>
      <protection locked="0"/>
    </xf>
    <xf numFmtId="0" fontId="60" fillId="0" borderId="10" xfId="0" applyFont="1" applyBorder="1" applyAlignment="1">
      <alignment horizontal="left" wrapText="1"/>
    </xf>
    <xf numFmtId="2" fontId="53" fillId="40" borderId="36" xfId="0" applyNumberFormat="1" applyFont="1" applyFill="1" applyBorder="1" applyAlignment="1">
      <alignment horizontal="center" vertical="center" wrapText="1"/>
    </xf>
    <xf numFmtId="2" fontId="53" fillId="40" borderId="44" xfId="0" applyNumberFormat="1" applyFont="1" applyFill="1" applyBorder="1" applyAlignment="1">
      <alignment horizontal="center" vertical="center" wrapText="1"/>
    </xf>
    <xf numFmtId="2" fontId="53" fillId="40" borderId="45" xfId="0" applyNumberFormat="1" applyFont="1" applyFill="1" applyBorder="1" applyAlignment="1">
      <alignment horizontal="center" vertical="center" wrapText="1"/>
    </xf>
    <xf numFmtId="0" fontId="53" fillId="40" borderId="10" xfId="0" applyFont="1" applyFill="1" applyBorder="1" applyAlignment="1">
      <alignment horizontal="center" vertical="center"/>
    </xf>
    <xf numFmtId="0" fontId="55" fillId="0" borderId="0" xfId="0" applyFont="1" applyAlignment="1" applyProtection="1">
      <alignment horizontal="center" vertical="center"/>
      <protection locked="0"/>
    </xf>
    <xf numFmtId="0" fontId="55" fillId="0" borderId="43" xfId="0" applyFont="1" applyBorder="1" applyAlignment="1" applyProtection="1">
      <alignment horizontal="center" vertical="center"/>
      <protection locked="0"/>
    </xf>
    <xf numFmtId="0" fontId="54" fillId="34" borderId="11" xfId="0" applyFont="1" applyFill="1" applyBorder="1" applyAlignment="1" applyProtection="1">
      <alignment horizontal="left" vertical="center"/>
      <protection locked="0"/>
    </xf>
    <xf numFmtId="0" fontId="54" fillId="34" borderId="12" xfId="0" applyFont="1" applyFill="1" applyBorder="1" applyAlignment="1" applyProtection="1">
      <alignment horizontal="left" vertical="center"/>
      <protection locked="0"/>
    </xf>
    <xf numFmtId="0" fontId="54" fillId="34" borderId="13" xfId="0" applyFont="1" applyFill="1" applyBorder="1" applyAlignment="1" applyProtection="1">
      <alignment horizontal="left" vertical="center"/>
      <protection locked="0"/>
    </xf>
    <xf numFmtId="0" fontId="55" fillId="0" borderId="0" xfId="0" applyFont="1" applyAlignment="1">
      <alignment horizontal="center"/>
    </xf>
    <xf numFmtId="0" fontId="53" fillId="39" borderId="36" xfId="0" applyFont="1" applyFill="1" applyBorder="1" applyAlignment="1">
      <alignment horizontal="center" vertical="center" wrapText="1"/>
    </xf>
    <xf numFmtId="0" fontId="53" fillId="39" borderId="44" xfId="0" applyFont="1" applyFill="1" applyBorder="1" applyAlignment="1">
      <alignment horizontal="center" vertical="center" wrapText="1"/>
    </xf>
    <xf numFmtId="0" fontId="53" fillId="39" borderId="45" xfId="0" applyFont="1" applyFill="1" applyBorder="1" applyAlignment="1">
      <alignment horizontal="center" vertical="center" wrapText="1"/>
    </xf>
    <xf numFmtId="0" fontId="53" fillId="33" borderId="10" xfId="0" applyFont="1" applyFill="1" applyBorder="1" applyAlignment="1">
      <alignment horizontal="left" vertical="center" wrapText="1"/>
    </xf>
    <xf numFmtId="0" fontId="53" fillId="40" borderId="10" xfId="0" applyFont="1" applyFill="1" applyBorder="1" applyAlignment="1" applyProtection="1">
      <alignment horizontal="center" vertical="center"/>
      <protection locked="0"/>
    </xf>
    <xf numFmtId="0" fontId="53" fillId="39" borderId="36" xfId="0" applyFont="1" applyFill="1" applyBorder="1" applyAlignment="1" applyProtection="1">
      <alignment horizontal="center" vertical="center" wrapText="1"/>
      <protection locked="0"/>
    </xf>
    <xf numFmtId="0" fontId="53" fillId="39" borderId="44" xfId="0" applyFont="1" applyFill="1" applyBorder="1" applyAlignment="1" applyProtection="1">
      <alignment horizontal="center" vertical="center" wrapText="1"/>
      <protection locked="0"/>
    </xf>
    <xf numFmtId="0" fontId="53" fillId="39" borderId="45" xfId="0" applyFont="1" applyFill="1" applyBorder="1" applyAlignment="1" applyProtection="1">
      <alignment horizontal="center" vertical="center" wrapText="1"/>
      <protection locked="0"/>
    </xf>
    <xf numFmtId="2" fontId="53" fillId="40" borderId="36" xfId="0" applyNumberFormat="1" applyFont="1" applyFill="1" applyBorder="1" applyAlignment="1" applyProtection="1">
      <alignment horizontal="center" vertical="center" wrapText="1"/>
      <protection locked="0"/>
    </xf>
    <xf numFmtId="2" fontId="53" fillId="40" borderId="44" xfId="0" applyNumberFormat="1" applyFont="1" applyFill="1" applyBorder="1" applyAlignment="1" applyProtection="1">
      <alignment horizontal="center" vertical="center" wrapText="1"/>
      <protection locked="0"/>
    </xf>
    <xf numFmtId="2" fontId="53" fillId="40" borderId="45" xfId="0" applyNumberFormat="1" applyFont="1" applyFill="1" applyBorder="1" applyAlignment="1" applyProtection="1">
      <alignment horizontal="center" vertical="center" wrapText="1"/>
      <protection locked="0"/>
    </xf>
    <xf numFmtId="0" fontId="55" fillId="39" borderId="46" xfId="0" applyFont="1" applyFill="1" applyBorder="1" applyAlignment="1" applyProtection="1">
      <alignment horizontal="center" vertical="center" wrapText="1"/>
      <protection locked="0"/>
    </xf>
    <xf numFmtId="0" fontId="55" fillId="39" borderId="47" xfId="0" applyFont="1" applyFill="1" applyBorder="1" applyAlignment="1" applyProtection="1">
      <alignment horizontal="center" vertical="center" wrapText="1"/>
      <protection locked="0"/>
    </xf>
    <xf numFmtId="0" fontId="55" fillId="39" borderId="48" xfId="0" applyFont="1" applyFill="1" applyBorder="1" applyAlignment="1" applyProtection="1">
      <alignment horizontal="center" vertical="center" wrapText="1"/>
      <protection locked="0"/>
    </xf>
    <xf numFmtId="0" fontId="55" fillId="0" borderId="39" xfId="0" applyFont="1" applyBorder="1" applyAlignment="1">
      <alignment horizontal="center"/>
    </xf>
    <xf numFmtId="14" fontId="54" fillId="0" borderId="10" xfId="0" applyNumberFormat="1" applyFont="1" applyBorder="1" applyAlignment="1" applyProtection="1">
      <alignment horizontal="center"/>
      <protection locked="0"/>
    </xf>
    <xf numFmtId="14" fontId="54" fillId="0" borderId="28" xfId="0" applyNumberFormat="1" applyFont="1" applyBorder="1" applyAlignment="1" applyProtection="1">
      <alignment horizontal="center"/>
      <protection locked="0"/>
    </xf>
    <xf numFmtId="0" fontId="54" fillId="35" borderId="33" xfId="0" applyFont="1" applyFill="1" applyBorder="1" applyAlignment="1">
      <alignment horizontal="center" vertical="center" wrapText="1"/>
    </xf>
    <xf numFmtId="0" fontId="54" fillId="35" borderId="49" xfId="0" applyFont="1" applyFill="1" applyBorder="1" applyAlignment="1">
      <alignment horizontal="center" vertical="center" wrapText="1"/>
    </xf>
    <xf numFmtId="14" fontId="54" fillId="0" borderId="45" xfId="0" applyNumberFormat="1" applyFont="1" applyBorder="1" applyAlignment="1" applyProtection="1">
      <alignment horizontal="center"/>
      <protection locked="0"/>
    </xf>
    <xf numFmtId="2" fontId="54" fillId="0" borderId="0" xfId="0" applyNumberFormat="1" applyFont="1" applyAlignment="1" applyProtection="1">
      <alignment horizontal="center"/>
      <protection locked="0"/>
    </xf>
    <xf numFmtId="171" fontId="54" fillId="0" borderId="0" xfId="0" applyNumberFormat="1" applyFont="1" applyAlignment="1">
      <alignment horizontal="center"/>
    </xf>
    <xf numFmtId="0" fontId="55" fillId="38" borderId="32" xfId="0" applyFont="1" applyFill="1" applyBorder="1" applyAlignment="1">
      <alignment horizontal="center"/>
    </xf>
    <xf numFmtId="0" fontId="55" fillId="38" borderId="34" xfId="0" applyFont="1" applyFill="1" applyBorder="1" applyAlignment="1">
      <alignment horizontal="center"/>
    </xf>
    <xf numFmtId="0" fontId="54" fillId="0" borderId="50" xfId="0" applyFont="1" applyBorder="1" applyAlignment="1">
      <alignment horizontal="center"/>
    </xf>
    <xf numFmtId="0" fontId="54" fillId="0" borderId="26" xfId="0" applyFont="1" applyBorder="1" applyAlignment="1">
      <alignment horizontal="center"/>
    </xf>
    <xf numFmtId="0" fontId="54" fillId="0" borderId="42" xfId="0" applyFont="1" applyBorder="1" applyAlignment="1">
      <alignment horizontal="center"/>
    </xf>
    <xf numFmtId="2" fontId="54" fillId="0" borderId="50" xfId="0" applyNumberFormat="1" applyFont="1" applyBorder="1" applyAlignment="1">
      <alignment horizontal="center"/>
    </xf>
    <xf numFmtId="2" fontId="54" fillId="0" borderId="26" xfId="0" applyNumberFormat="1" applyFont="1" applyBorder="1" applyAlignment="1">
      <alignment horizontal="center"/>
    </xf>
    <xf numFmtId="0" fontId="55" fillId="38" borderId="51" xfId="0" applyFont="1" applyFill="1" applyBorder="1" applyAlignment="1">
      <alignment horizontal="center"/>
    </xf>
    <xf numFmtId="0" fontId="55" fillId="38" borderId="52" xfId="0" applyFont="1" applyFill="1" applyBorder="1" applyAlignment="1">
      <alignment horizontal="center"/>
    </xf>
    <xf numFmtId="0" fontId="54" fillId="34" borderId="10" xfId="0" applyFont="1" applyFill="1" applyBorder="1" applyAlignment="1">
      <alignment horizontal="left" vertical="center"/>
    </xf>
    <xf numFmtId="0" fontId="53" fillId="39" borderId="36" xfId="0" applyFont="1" applyFill="1" applyBorder="1" applyAlignment="1">
      <alignment horizontal="center" vertical="center"/>
    </xf>
    <xf numFmtId="0" fontId="53" fillId="39" borderId="44" xfId="0" applyFont="1" applyFill="1" applyBorder="1" applyAlignment="1">
      <alignment horizontal="center" vertical="center"/>
    </xf>
    <xf numFmtId="0" fontId="53" fillId="39" borderId="45" xfId="0" applyFont="1" applyFill="1" applyBorder="1" applyAlignment="1">
      <alignment horizontal="center" vertical="center"/>
    </xf>
    <xf numFmtId="0" fontId="60" fillId="0" borderId="10" xfId="0" applyFont="1" applyBorder="1" applyAlignment="1">
      <alignment horizontal="left" vertical="center" wrapText="1"/>
    </xf>
    <xf numFmtId="0" fontId="60" fillId="0" borderId="11" xfId="0" applyFont="1" applyBorder="1" applyAlignment="1">
      <alignment wrapText="1"/>
    </xf>
    <xf numFmtId="0" fontId="60" fillId="0" borderId="12" xfId="0" applyFont="1" applyBorder="1" applyAlignment="1">
      <alignment wrapText="1"/>
    </xf>
    <xf numFmtId="0" fontId="60" fillId="0" borderId="13" xfId="0" applyFont="1" applyBorder="1" applyAlignment="1">
      <alignment wrapText="1"/>
    </xf>
    <xf numFmtId="0" fontId="55" fillId="0" borderId="43" xfId="0" applyFont="1" applyBorder="1" applyAlignment="1">
      <alignment horizontal="center"/>
    </xf>
    <xf numFmtId="0" fontId="54" fillId="34" borderId="11" xfId="0" applyFont="1" applyFill="1" applyBorder="1" applyAlignment="1">
      <alignment horizontal="left" vertical="center"/>
    </xf>
    <xf numFmtId="0" fontId="54" fillId="34" borderId="12" xfId="0" applyFont="1" applyFill="1" applyBorder="1" applyAlignment="1">
      <alignment horizontal="left" vertical="center"/>
    </xf>
    <xf numFmtId="0" fontId="54" fillId="34" borderId="13" xfId="0" applyFont="1" applyFill="1" applyBorder="1" applyAlignment="1">
      <alignment horizontal="left" vertical="center"/>
    </xf>
    <xf numFmtId="14" fontId="54" fillId="0" borderId="53" xfId="0" applyNumberFormat="1" applyFont="1" applyBorder="1" applyAlignment="1" applyProtection="1">
      <alignment horizontal="center"/>
      <protection locked="0"/>
    </xf>
    <xf numFmtId="14" fontId="54" fillId="0" borderId="54" xfId="0" applyNumberFormat="1" applyFont="1" applyBorder="1" applyAlignment="1" applyProtection="1">
      <alignment horizontal="center"/>
      <protection locked="0"/>
    </xf>
    <xf numFmtId="14" fontId="54" fillId="0" borderId="26" xfId="0" applyNumberFormat="1" applyFont="1" applyBorder="1" applyAlignment="1" applyProtection="1">
      <alignment horizontal="center"/>
      <protection locked="0"/>
    </xf>
    <xf numFmtId="14" fontId="54" fillId="0" borderId="25" xfId="0" applyNumberFormat="1" applyFont="1" applyBorder="1" applyAlignment="1" applyProtection="1">
      <alignment horizontal="center"/>
      <protection locked="0"/>
    </xf>
    <xf numFmtId="14" fontId="54" fillId="0" borderId="50" xfId="0" applyNumberFormat="1" applyFont="1" applyBorder="1" applyAlignment="1" applyProtection="1">
      <alignment horizontal="center"/>
      <protection locked="0"/>
    </xf>
    <xf numFmtId="14" fontId="54" fillId="0" borderId="24" xfId="0" applyNumberFormat="1" applyFont="1" applyBorder="1" applyAlignment="1" applyProtection="1">
      <alignment horizontal="center"/>
      <protection locked="0"/>
    </xf>
    <xf numFmtId="0" fontId="61" fillId="38" borderId="32" xfId="0" applyFont="1" applyFill="1" applyBorder="1" applyAlignment="1">
      <alignment horizontal="center"/>
    </xf>
    <xf numFmtId="0" fontId="61" fillId="38" borderId="34" xfId="0" applyFont="1" applyFill="1" applyBorder="1" applyAlignment="1">
      <alignment horizontal="center"/>
    </xf>
    <xf numFmtId="0" fontId="55" fillId="38" borderId="55" xfId="0" applyFont="1" applyFill="1" applyBorder="1" applyAlignment="1">
      <alignment horizontal="center"/>
    </xf>
    <xf numFmtId="14" fontId="54" fillId="0" borderId="38" xfId="0" applyNumberFormat="1" applyFont="1" applyBorder="1" applyAlignment="1" applyProtection="1">
      <alignment horizontal="center"/>
      <protection locked="0"/>
    </xf>
    <xf numFmtId="14" fontId="54" fillId="0" borderId="56" xfId="0" applyNumberFormat="1" applyFont="1" applyBorder="1" applyAlignment="1" applyProtection="1">
      <alignment horizontal="center"/>
      <protection locked="0"/>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18</xdr:row>
      <xdr:rowOff>123825</xdr:rowOff>
    </xdr:from>
    <xdr:to>
      <xdr:col>1</xdr:col>
      <xdr:colOff>1000125</xdr:colOff>
      <xdr:row>19</xdr:row>
      <xdr:rowOff>342900</xdr:rowOff>
    </xdr:to>
    <xdr:sp>
      <xdr:nvSpPr>
        <xdr:cNvPr id="1" name="Legende: Linie 3"/>
        <xdr:cNvSpPr>
          <a:spLocks/>
        </xdr:cNvSpPr>
      </xdr:nvSpPr>
      <xdr:spPr>
        <a:xfrm>
          <a:off x="600075" y="4438650"/>
          <a:ext cx="1562100" cy="409575"/>
        </a:xfrm>
        <a:prstGeom prst="borderCallout1">
          <a:avLst>
            <a:gd name="adj1" fmla="val 63953"/>
            <a:gd name="adj2" fmla="val 73819"/>
            <a:gd name="adj3" fmla="val 50162"/>
            <a:gd name="adj4" fmla="val 49884"/>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Fügt</a:t>
          </a:r>
          <a:r>
            <a:rPr lang="en-US" cap="none" sz="900" b="0" i="0" u="none" baseline="0">
              <a:solidFill>
                <a:srgbClr val="000000"/>
              </a:solidFill>
            </a:rPr>
            <a:t> eine Zeile bei den Sachkosten hinzu.</a:t>
          </a:r>
          <a:r>
            <a:rPr lang="en-US" cap="none" sz="900" b="0" i="0" u="none" baseline="0">
              <a:solidFill>
                <a:srgbClr val="000000"/>
              </a:solidFill>
            </a:rPr>
            <a:t>
</a:t>
          </a:r>
        </a:p>
      </xdr:txBody>
    </xdr:sp>
    <xdr:clientData/>
  </xdr:twoCellAnchor>
  <xdr:twoCellAnchor>
    <xdr:from>
      <xdr:col>1</xdr:col>
      <xdr:colOff>1047750</xdr:colOff>
      <xdr:row>18</xdr:row>
      <xdr:rowOff>114300</xdr:rowOff>
    </xdr:from>
    <xdr:to>
      <xdr:col>2</xdr:col>
      <xdr:colOff>0</xdr:colOff>
      <xdr:row>20</xdr:row>
      <xdr:rowOff>0</xdr:rowOff>
    </xdr:to>
    <xdr:sp>
      <xdr:nvSpPr>
        <xdr:cNvPr id="2" name="Legende: Linie 4"/>
        <xdr:cNvSpPr>
          <a:spLocks/>
        </xdr:cNvSpPr>
      </xdr:nvSpPr>
      <xdr:spPr>
        <a:xfrm>
          <a:off x="2209800" y="4438650"/>
          <a:ext cx="1304925" cy="428625"/>
        </a:xfrm>
        <a:prstGeom prst="borderCallout1">
          <a:avLst>
            <a:gd name="adj1" fmla="val 55000"/>
            <a:gd name="adj2" fmla="val 73819"/>
            <a:gd name="adj3" fmla="val 50162"/>
            <a:gd name="adj4" fmla="val 49884"/>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Entfernt die letzte Zeile bei den Sachkosten.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belle1">
    <tabColor theme="6" tint="0.39998000860214233"/>
    <pageSetUpPr fitToPage="1"/>
  </sheetPr>
  <dimension ref="A1:I95"/>
  <sheetViews>
    <sheetView zoomScale="110" zoomScaleNormal="110" zoomScalePageLayoutView="0" workbookViewId="0" topLeftCell="A28">
      <selection activeCell="C23" sqref="C23"/>
    </sheetView>
  </sheetViews>
  <sheetFormatPr defaultColWidth="11.421875" defaultRowHeight="15"/>
  <cols>
    <col min="1" max="1" width="17.421875" style="2" customWidth="1"/>
    <col min="2" max="2" width="35.28125" style="2" customWidth="1"/>
    <col min="3" max="3" width="15.8515625" style="2" customWidth="1"/>
    <col min="4" max="4" width="19.8515625" style="2" customWidth="1"/>
    <col min="5" max="5" width="16.28125" style="2" customWidth="1"/>
    <col min="6" max="6" width="12.7109375" style="41" customWidth="1"/>
    <col min="7" max="7" width="62.7109375" style="13" customWidth="1"/>
    <col min="8" max="8" width="11.421875" style="2" customWidth="1"/>
    <col min="9" max="16384" width="11.421875" style="2" customWidth="1"/>
  </cols>
  <sheetData>
    <row r="1" spans="1:7" ht="14.25">
      <c r="A1" s="1" t="s">
        <v>69</v>
      </c>
      <c r="B1" s="158" t="s">
        <v>78</v>
      </c>
      <c r="C1" s="158"/>
      <c r="D1" s="158"/>
      <c r="E1" s="158"/>
      <c r="F1" s="158"/>
      <c r="G1" s="158"/>
    </row>
    <row r="2" spans="1:7" ht="14.25">
      <c r="A2" s="1" t="s">
        <v>118</v>
      </c>
      <c r="B2" s="158" t="s">
        <v>135</v>
      </c>
      <c r="C2" s="158"/>
      <c r="D2" s="158"/>
      <c r="E2" s="158"/>
      <c r="F2" s="158"/>
      <c r="G2" s="158"/>
    </row>
    <row r="3" spans="1:7" ht="33" customHeight="1">
      <c r="A3" s="3" t="s">
        <v>57</v>
      </c>
      <c r="B3" s="153" t="s">
        <v>125</v>
      </c>
      <c r="C3" s="154"/>
      <c r="D3" s="154"/>
      <c r="E3" s="154"/>
      <c r="F3" s="154"/>
      <c r="G3" s="155"/>
    </row>
    <row r="4" spans="1:7" ht="23.25" customHeight="1">
      <c r="A4" s="1" t="s">
        <v>114</v>
      </c>
      <c r="B4" s="153" t="s">
        <v>142</v>
      </c>
      <c r="C4" s="154"/>
      <c r="D4" s="154"/>
      <c r="E4" s="154"/>
      <c r="F4" s="154"/>
      <c r="G4" s="155"/>
    </row>
    <row r="5" spans="1:7" ht="14.25">
      <c r="A5" s="4" t="s">
        <v>43</v>
      </c>
      <c r="B5" s="158" t="s">
        <v>136</v>
      </c>
      <c r="C5" s="158"/>
      <c r="D5" s="158"/>
      <c r="E5" s="158"/>
      <c r="F5" s="158"/>
      <c r="G5" s="158"/>
    </row>
    <row r="6" spans="1:7" ht="14.25">
      <c r="A6" s="4" t="s">
        <v>44</v>
      </c>
      <c r="B6" s="158" t="s">
        <v>79</v>
      </c>
      <c r="C6" s="158"/>
      <c r="D6" s="158"/>
      <c r="E6" s="158"/>
      <c r="F6" s="158"/>
      <c r="G6" s="158"/>
    </row>
    <row r="7" spans="1:7" ht="22.5" customHeight="1">
      <c r="A7" s="172" t="s">
        <v>45</v>
      </c>
      <c r="B7" s="158" t="s">
        <v>137</v>
      </c>
      <c r="C7" s="158"/>
      <c r="D7" s="158"/>
      <c r="E7" s="158"/>
      <c r="F7" s="158"/>
      <c r="G7" s="158"/>
    </row>
    <row r="8" spans="1:7" ht="14.25">
      <c r="A8" s="172"/>
      <c r="B8" s="172" t="s">
        <v>46</v>
      </c>
      <c r="C8" s="153" t="s">
        <v>80</v>
      </c>
      <c r="D8" s="154"/>
      <c r="E8" s="154"/>
      <c r="F8" s="154"/>
      <c r="G8" s="155"/>
    </row>
    <row r="9" spans="1:7" ht="14.25">
      <c r="A9" s="172"/>
      <c r="B9" s="172"/>
      <c r="C9" s="153" t="s">
        <v>100</v>
      </c>
      <c r="D9" s="154"/>
      <c r="E9" s="154"/>
      <c r="F9" s="154"/>
      <c r="G9" s="155"/>
    </row>
    <row r="10" spans="1:7" ht="33.75" customHeight="1">
      <c r="A10" s="5" t="s">
        <v>47</v>
      </c>
      <c r="B10" s="158" t="s">
        <v>81</v>
      </c>
      <c r="C10" s="158"/>
      <c r="D10" s="158"/>
      <c r="E10" s="158"/>
      <c r="F10" s="158"/>
      <c r="G10" s="158"/>
    </row>
    <row r="11" spans="1:7" ht="33" customHeight="1">
      <c r="A11" s="5" t="s">
        <v>48</v>
      </c>
      <c r="B11" s="158" t="s">
        <v>138</v>
      </c>
      <c r="C11" s="158"/>
      <c r="D11" s="158"/>
      <c r="E11" s="158"/>
      <c r="F11" s="158"/>
      <c r="G11" s="158"/>
    </row>
    <row r="12" spans="1:7" ht="14.25">
      <c r="A12" s="5" t="s">
        <v>82</v>
      </c>
      <c r="B12" s="158" t="s">
        <v>126</v>
      </c>
      <c r="C12" s="158"/>
      <c r="D12" s="158"/>
      <c r="E12" s="158"/>
      <c r="F12" s="158"/>
      <c r="G12" s="158"/>
    </row>
    <row r="13" spans="1:7" ht="24" customHeight="1">
      <c r="A13" s="5" t="s">
        <v>83</v>
      </c>
      <c r="B13" s="158" t="s">
        <v>84</v>
      </c>
      <c r="C13" s="158"/>
      <c r="D13" s="158"/>
      <c r="E13" s="158"/>
      <c r="F13" s="158"/>
      <c r="G13" s="158"/>
    </row>
    <row r="14" spans="1:7" ht="14.25">
      <c r="A14" s="156" t="s">
        <v>63</v>
      </c>
      <c r="B14" s="156"/>
      <c r="C14" s="165" t="s">
        <v>105</v>
      </c>
      <c r="D14" s="166"/>
      <c r="E14" s="166"/>
      <c r="F14" s="166"/>
      <c r="G14" s="167"/>
    </row>
    <row r="15" spans="1:7" ht="14.25">
      <c r="A15" s="156" t="s">
        <v>31</v>
      </c>
      <c r="B15" s="156"/>
      <c r="C15" s="165" t="s">
        <v>107</v>
      </c>
      <c r="D15" s="166"/>
      <c r="E15" s="166"/>
      <c r="F15" s="166"/>
      <c r="G15" s="167"/>
    </row>
    <row r="16" spans="1:7" ht="14.25">
      <c r="A16" s="163" t="s">
        <v>57</v>
      </c>
      <c r="B16" s="164"/>
      <c r="C16" s="165" t="s">
        <v>58</v>
      </c>
      <c r="D16" s="166"/>
      <c r="E16" s="166"/>
      <c r="F16" s="166"/>
      <c r="G16" s="167"/>
    </row>
    <row r="17" spans="1:7" ht="14.25">
      <c r="A17" s="156" t="s">
        <v>114</v>
      </c>
      <c r="B17" s="157"/>
      <c r="C17" s="126" t="s">
        <v>112</v>
      </c>
      <c r="D17" s="127"/>
      <c r="E17" s="127"/>
      <c r="F17" s="127"/>
      <c r="G17" s="128"/>
    </row>
    <row r="18" spans="1:7" ht="14.25">
      <c r="A18" s="168" t="s">
        <v>36</v>
      </c>
      <c r="B18" s="168"/>
      <c r="C18" s="6">
        <v>2023</v>
      </c>
      <c r="D18" s="7"/>
      <c r="E18" s="7"/>
      <c r="F18" s="7"/>
      <c r="G18" s="8"/>
    </row>
    <row r="20" spans="3:7" ht="28.5">
      <c r="C20" s="9" t="str">
        <f>"Ist "&amp;C18-2&amp;"/"&amp;C18-1</f>
        <v>Ist 2021/2022</v>
      </c>
      <c r="D20" s="9" t="str">
        <f>"Plan/Ist "&amp;C18-1&amp;"/"&amp;C18</f>
        <v>Plan/Ist 2022/2023</v>
      </c>
      <c r="E20" s="9" t="str">
        <f>"Plan "&amp;C18&amp;"/"&amp;C18+1</f>
        <v>Plan 2023/2024</v>
      </c>
      <c r="F20" s="9" t="s">
        <v>41</v>
      </c>
      <c r="G20" s="10" t="str">
        <f>"Begründung (wenn Abweichung gegenüber Plan/Ist "&amp;C18-1&amp;"/"&amp;C18&amp;" über 2% und EUR 1.000,-- ist)"</f>
        <v>Begründung (wenn Abweichung gegenüber Plan/Ist 2022/2023 über 2% und EUR 1.000,-- ist)</v>
      </c>
    </row>
    <row r="21" spans="2:6" ht="14.25">
      <c r="B21" s="11" t="s">
        <v>12</v>
      </c>
      <c r="F21" s="12"/>
    </row>
    <row r="22" spans="1:7" ht="15" customHeight="1">
      <c r="A22" s="169" t="s">
        <v>32</v>
      </c>
      <c r="B22" s="14" t="s">
        <v>0</v>
      </c>
      <c r="C22" s="15">
        <v>6900</v>
      </c>
      <c r="D22" s="15">
        <v>6900</v>
      </c>
      <c r="E22" s="15">
        <v>12000</v>
      </c>
      <c r="F22" s="16">
        <v>73.91304347826087</v>
      </c>
      <c r="G22" s="17" t="s">
        <v>50</v>
      </c>
    </row>
    <row r="23" spans="1:7" ht="14.25">
      <c r="A23" s="170"/>
      <c r="B23" s="14" t="s">
        <v>1</v>
      </c>
      <c r="C23" s="15">
        <v>5000</v>
      </c>
      <c r="D23" s="15">
        <v>4700</v>
      </c>
      <c r="E23" s="15">
        <v>5000</v>
      </c>
      <c r="F23" s="16">
        <v>6.38297872340425</v>
      </c>
      <c r="G23" s="17" t="s">
        <v>51</v>
      </c>
    </row>
    <row r="24" spans="1:7" ht="14.25">
      <c r="A24" s="170"/>
      <c r="B24" s="14" t="s">
        <v>2</v>
      </c>
      <c r="C24" s="15">
        <v>1800</v>
      </c>
      <c r="D24" s="15">
        <v>1800</v>
      </c>
      <c r="E24" s="15">
        <v>1900</v>
      </c>
      <c r="F24" s="16">
        <v>5.555555555555557</v>
      </c>
      <c r="G24" s="17" t="s">
        <v>51</v>
      </c>
    </row>
    <row r="25" spans="1:7" ht="14.25">
      <c r="A25" s="170"/>
      <c r="B25" s="14" t="s">
        <v>3</v>
      </c>
      <c r="C25" s="15">
        <v>1600</v>
      </c>
      <c r="D25" s="15">
        <v>1600</v>
      </c>
      <c r="E25" s="15">
        <v>1500</v>
      </c>
      <c r="F25" s="16">
        <v>-6.25</v>
      </c>
      <c r="G25" s="17" t="s">
        <v>51</v>
      </c>
    </row>
    <row r="26" spans="1:7" ht="14.25">
      <c r="A26" s="170"/>
      <c r="B26" s="14" t="s">
        <v>88</v>
      </c>
      <c r="C26" s="15">
        <v>50</v>
      </c>
      <c r="D26" s="15">
        <v>40</v>
      </c>
      <c r="E26" s="15">
        <v>30</v>
      </c>
      <c r="F26" s="16">
        <f>(E26-D26)/E26</f>
        <v>-0.3333333333333333</v>
      </c>
      <c r="G26" s="17"/>
    </row>
    <row r="27" spans="1:7" ht="14.25">
      <c r="A27" s="170"/>
      <c r="B27" s="14" t="s">
        <v>37</v>
      </c>
      <c r="C27" s="15">
        <v>50</v>
      </c>
      <c r="D27" s="15">
        <v>40</v>
      </c>
      <c r="E27" s="15">
        <v>50</v>
      </c>
      <c r="F27" s="16">
        <v>25</v>
      </c>
      <c r="G27" s="17" t="s">
        <v>51</v>
      </c>
    </row>
    <row r="28" spans="1:7" ht="14.25">
      <c r="A28" s="170"/>
      <c r="B28" s="14" t="s">
        <v>85</v>
      </c>
      <c r="C28" s="15">
        <v>150</v>
      </c>
      <c r="D28" s="15">
        <v>150</v>
      </c>
      <c r="E28" s="15">
        <v>150</v>
      </c>
      <c r="F28" s="16">
        <v>0</v>
      </c>
      <c r="G28" s="17"/>
    </row>
    <row r="29" spans="1:7" ht="14.25">
      <c r="A29" s="170"/>
      <c r="B29" s="14" t="s">
        <v>4</v>
      </c>
      <c r="C29" s="15">
        <v>1700</v>
      </c>
      <c r="D29" s="15">
        <v>1700</v>
      </c>
      <c r="E29" s="15">
        <v>1700</v>
      </c>
      <c r="F29" s="16">
        <v>0</v>
      </c>
      <c r="G29" s="17" t="s">
        <v>51</v>
      </c>
    </row>
    <row r="30" spans="1:7" ht="14.25">
      <c r="A30" s="170"/>
      <c r="B30" s="14" t="s">
        <v>56</v>
      </c>
      <c r="C30" s="15">
        <v>4500</v>
      </c>
      <c r="D30" s="15">
        <v>4500</v>
      </c>
      <c r="E30" s="15">
        <v>10000</v>
      </c>
      <c r="F30" s="16">
        <v>122.22222222222223</v>
      </c>
      <c r="G30" s="17" t="s">
        <v>52</v>
      </c>
    </row>
    <row r="31" spans="1:7" ht="14.25">
      <c r="A31" s="170"/>
      <c r="B31" s="14" t="s">
        <v>89</v>
      </c>
      <c r="C31" s="15">
        <v>1500</v>
      </c>
      <c r="D31" s="15">
        <v>1200</v>
      </c>
      <c r="E31" s="15">
        <v>1100</v>
      </c>
      <c r="F31" s="16">
        <f>(E31-D31)/E31</f>
        <v>-0.09090909090909091</v>
      </c>
      <c r="G31" s="17"/>
    </row>
    <row r="32" spans="1:7" ht="14.25">
      <c r="A32" s="170"/>
      <c r="B32" s="14" t="s">
        <v>5</v>
      </c>
      <c r="C32" s="15">
        <v>500</v>
      </c>
      <c r="D32" s="15">
        <v>500</v>
      </c>
      <c r="E32" s="15">
        <v>500</v>
      </c>
      <c r="F32" s="16">
        <v>0</v>
      </c>
      <c r="G32" s="17" t="s">
        <v>51</v>
      </c>
    </row>
    <row r="33" spans="1:7" ht="28.5">
      <c r="A33" s="170"/>
      <c r="B33" s="18" t="s">
        <v>35</v>
      </c>
      <c r="C33" s="15">
        <v>2200</v>
      </c>
      <c r="D33" s="15">
        <v>2800</v>
      </c>
      <c r="E33" s="15">
        <v>2800</v>
      </c>
      <c r="F33" s="16">
        <v>0</v>
      </c>
      <c r="G33" s="17" t="s">
        <v>51</v>
      </c>
    </row>
    <row r="34" spans="1:7" ht="14.25">
      <c r="A34" s="170"/>
      <c r="B34" s="14" t="s">
        <v>6</v>
      </c>
      <c r="C34" s="15">
        <v>300</v>
      </c>
      <c r="D34" s="15">
        <v>200</v>
      </c>
      <c r="E34" s="15">
        <v>200</v>
      </c>
      <c r="F34" s="16">
        <v>0</v>
      </c>
      <c r="G34" s="17" t="s">
        <v>51</v>
      </c>
    </row>
    <row r="35" spans="1:7" ht="14.25">
      <c r="A35" s="170"/>
      <c r="B35" s="14" t="s">
        <v>7</v>
      </c>
      <c r="C35" s="15">
        <v>2200</v>
      </c>
      <c r="D35" s="15">
        <v>2200</v>
      </c>
      <c r="E35" s="15">
        <v>2200</v>
      </c>
      <c r="F35" s="16">
        <v>0</v>
      </c>
      <c r="G35" s="17" t="s">
        <v>51</v>
      </c>
    </row>
    <row r="36" spans="1:7" ht="14.25">
      <c r="A36" s="170"/>
      <c r="B36" s="14" t="s">
        <v>8</v>
      </c>
      <c r="C36" s="15"/>
      <c r="D36" s="15"/>
      <c r="E36" s="15"/>
      <c r="F36" s="16" t="s">
        <v>53</v>
      </c>
      <c r="G36" s="17" t="s">
        <v>51</v>
      </c>
    </row>
    <row r="37" spans="1:7" ht="14.25">
      <c r="A37" s="170"/>
      <c r="B37" s="14" t="s">
        <v>86</v>
      </c>
      <c r="C37" s="15">
        <v>1700</v>
      </c>
      <c r="D37" s="15">
        <v>1500</v>
      </c>
      <c r="E37" s="15">
        <v>1700</v>
      </c>
      <c r="F37" s="16">
        <v>13.333333333333329</v>
      </c>
      <c r="G37" s="17" t="s">
        <v>51</v>
      </c>
    </row>
    <row r="38" spans="1:7" ht="42" customHeight="1">
      <c r="A38" s="170"/>
      <c r="B38" s="18" t="s">
        <v>9</v>
      </c>
      <c r="C38" s="15">
        <v>10500</v>
      </c>
      <c r="D38" s="15">
        <v>12000</v>
      </c>
      <c r="E38" s="15">
        <v>12000</v>
      </c>
      <c r="F38" s="16">
        <v>0</v>
      </c>
      <c r="G38" s="17" t="s">
        <v>51</v>
      </c>
    </row>
    <row r="39" spans="1:7" ht="28.5" customHeight="1">
      <c r="A39" s="170"/>
      <c r="B39" s="18" t="s">
        <v>64</v>
      </c>
      <c r="C39" s="15">
        <v>1700</v>
      </c>
      <c r="D39" s="15">
        <v>1700</v>
      </c>
      <c r="E39" s="15">
        <v>1700</v>
      </c>
      <c r="F39" s="16">
        <v>0</v>
      </c>
      <c r="G39" s="17" t="s">
        <v>51</v>
      </c>
    </row>
    <row r="40" spans="1:7" ht="14.25">
      <c r="A40" s="170"/>
      <c r="B40" s="14" t="s">
        <v>65</v>
      </c>
      <c r="C40" s="15">
        <v>7200</v>
      </c>
      <c r="D40" s="15">
        <v>8000</v>
      </c>
      <c r="E40" s="15">
        <v>17000</v>
      </c>
      <c r="F40" s="16">
        <v>112.5</v>
      </c>
      <c r="G40" s="17" t="s">
        <v>54</v>
      </c>
    </row>
    <row r="41" spans="1:7" ht="14.25">
      <c r="A41" s="170"/>
      <c r="B41" s="19"/>
      <c r="C41" s="15"/>
      <c r="D41" s="15"/>
      <c r="E41" s="15"/>
      <c r="F41" s="16"/>
      <c r="G41" s="17"/>
    </row>
    <row r="42" spans="1:7" ht="14.25">
      <c r="A42" s="170"/>
      <c r="B42" s="19"/>
      <c r="C42" s="15"/>
      <c r="D42" s="15"/>
      <c r="E42" s="15"/>
      <c r="F42" s="16" t="str">
        <f>IF(OR(D42=0,E42=0),"-",E42/D42*100-100)</f>
        <v>-</v>
      </c>
      <c r="G42" s="17">
        <f>IF(ISBLANK(E42),"",IF(AND(OR(F42&gt;=2,F42&lt;=-2),OR((D42-E42)&gt;=100,(D42-E42)&lt;=-100)),"Bitte Begründung in dieser Zelle angeben",""))</f>
      </c>
    </row>
    <row r="43" spans="1:7" ht="14.25">
      <c r="A43" s="170"/>
      <c r="B43" s="19"/>
      <c r="C43" s="15"/>
      <c r="D43" s="15"/>
      <c r="E43" s="15"/>
      <c r="F43" s="16" t="str">
        <f>IF(OR(D43=0,E43=0),"-",E43/D43*100-100)</f>
        <v>-</v>
      </c>
      <c r="G43" s="17">
        <f>IF(ISBLANK(E43),"",IF(AND(OR(F43&gt;=2,F43&lt;=-2),OR((D43-E43)&gt;=100,(D43-E43)&lt;=-100)),"Bitte Begründung in dieser Zelle angeben",""))</f>
      </c>
    </row>
    <row r="44" spans="1:7" ht="14.25">
      <c r="A44" s="170"/>
      <c r="B44" s="19"/>
      <c r="C44" s="15"/>
      <c r="D44" s="15"/>
      <c r="E44" s="15"/>
      <c r="F44" s="16" t="str">
        <f>IF(OR(D44=0,E44=0),"-",E44/D44*100-100)</f>
        <v>-</v>
      </c>
      <c r="G44" s="17">
        <f>IF(ISBLANK(E44),"",IF(AND(OR(F44&gt;=2,F44&lt;=-2),OR((D44-E44)&gt;=100,(D44-E44)&lt;=-100)),"Bitte Begründung in dieser Zelle angeben",""))</f>
      </c>
    </row>
    <row r="45" spans="1:7" ht="14.25">
      <c r="A45" s="170"/>
      <c r="B45" s="14" t="s">
        <v>11</v>
      </c>
      <c r="C45" s="20">
        <f>SUM(C22:C44)</f>
        <v>49550</v>
      </c>
      <c r="D45" s="20">
        <f>SUM(D22:D44)</f>
        <v>51530</v>
      </c>
      <c r="E45" s="20">
        <f>SUM(E22:E44)</f>
        <v>71530</v>
      </c>
      <c r="F45" s="16">
        <f>IF(OR(D45=0,E45=0),"-",E45/D45*100-100)</f>
        <v>38.812342324859316</v>
      </c>
      <c r="G45" s="21"/>
    </row>
    <row r="46" spans="1:7" ht="14.25">
      <c r="A46" s="170"/>
      <c r="B46" s="14" t="s">
        <v>10</v>
      </c>
      <c r="C46" s="15">
        <v>7000</v>
      </c>
      <c r="D46" s="15">
        <v>7500</v>
      </c>
      <c r="E46" s="15">
        <v>8000</v>
      </c>
      <c r="F46" s="16">
        <f>IF(OR(D46=0,E46=0),"-",E46/D46*100-100)</f>
        <v>6.666666666666671</v>
      </c>
      <c r="G46" s="23"/>
    </row>
    <row r="47" spans="1:7" ht="14.25">
      <c r="A47" s="171"/>
      <c r="B47" s="14" t="s">
        <v>13</v>
      </c>
      <c r="C47" s="20">
        <f>C46*100/C45</f>
        <v>14.127144298688194</v>
      </c>
      <c r="D47" s="20">
        <f>D46*100/D45</f>
        <v>14.55462837182224</v>
      </c>
      <c r="E47" s="20">
        <f>E46*100/E45</f>
        <v>11.184118551656647</v>
      </c>
      <c r="F47" s="22"/>
      <c r="G47" s="21"/>
    </row>
    <row r="48" spans="3:7" ht="14.25">
      <c r="C48" s="24"/>
      <c r="D48" s="24"/>
      <c r="E48" s="24"/>
      <c r="F48" s="25"/>
      <c r="G48" s="13">
        <f>IF(ISBLANK(E48),"",IF(AND(OR(F48&gt;=2,F48&lt;=-2),OR((D48-E48)&gt;=1000,(D48-E48)&lt;=-1000)),"Bitte Begründung in dieser Zelle angeben",""))</f>
      </c>
    </row>
    <row r="49" spans="1:7" ht="14.25">
      <c r="A49" s="26"/>
      <c r="B49" s="11" t="s">
        <v>20</v>
      </c>
      <c r="C49" s="24"/>
      <c r="D49" s="24"/>
      <c r="E49" s="24"/>
      <c r="F49" s="25"/>
      <c r="G49" s="13">
        <f>IF(ISBLANK(E49),"",IF(AND(OR(F49&gt;=2,F49&lt;=-2),OR((D49-E49)&gt;=1000,(D49-E49)&lt;=-1000)),"Bitte Begründung in dieser Zelle angeben",""))</f>
      </c>
    </row>
    <row r="50" spans="1:7" ht="15" customHeight="1">
      <c r="A50" s="169" t="s">
        <v>32</v>
      </c>
      <c r="B50" s="14" t="s">
        <v>14</v>
      </c>
      <c r="C50" s="15">
        <v>45000</v>
      </c>
      <c r="D50" s="15">
        <v>45000</v>
      </c>
      <c r="E50" s="20">
        <v>45000</v>
      </c>
      <c r="F50" s="27">
        <f>IF(OR(D50=0,E50=0),"-",E50/D50*100-100)</f>
        <v>0</v>
      </c>
      <c r="G50" s="17">
        <f>IF(ISBLANK(E50),"",IF(AND(OR(F50&gt;=2,F50&lt;=-2),OR((D50-E50)&gt;=100,(D50-E50)&lt;=-100)),"Bitte Begründung in dieser Zelle angeben",""))</f>
      </c>
    </row>
    <row r="51" spans="1:7" ht="14.25">
      <c r="A51" s="170"/>
      <c r="B51" s="14" t="s">
        <v>15</v>
      </c>
      <c r="C51" s="15">
        <v>240000</v>
      </c>
      <c r="D51" s="15">
        <v>241000</v>
      </c>
      <c r="E51" s="20">
        <v>245000</v>
      </c>
      <c r="F51" s="27">
        <f>IF(OR(D51=0,E51=0),"-",E51/D51*100-100)</f>
        <v>1.6597510373443924</v>
      </c>
      <c r="G51" s="17">
        <f>IF(ISBLANK(E51),"",IF(AND(OR(F51&gt;=2,F51&lt;=-2),OR((D51-E51)&gt;=100,(D51-E51)&lt;=-100)),"Bitte Begründung in dieser Zelle angeben",""))</f>
      </c>
    </row>
    <row r="52" spans="1:7" ht="14.25">
      <c r="A52" s="170"/>
      <c r="B52" s="14" t="s">
        <v>11</v>
      </c>
      <c r="C52" s="20">
        <f>SUM(C50:C51)</f>
        <v>285000</v>
      </c>
      <c r="D52" s="20">
        <f>SUM(D50:D51)</f>
        <v>286000</v>
      </c>
      <c r="E52" s="20">
        <f>SUM(E50:E51)</f>
        <v>290000</v>
      </c>
      <c r="F52" s="27">
        <f>IF(OR(D52=0,E52=0),"-",E52/D52*100-100)</f>
        <v>1.3986013986014</v>
      </c>
      <c r="G52" s="21"/>
    </row>
    <row r="53" spans="1:7" ht="14.25">
      <c r="A53" s="171"/>
      <c r="B53" s="14" t="s">
        <v>13</v>
      </c>
      <c r="C53" s="20">
        <f>C50*100/C52</f>
        <v>15.789473684210526</v>
      </c>
      <c r="D53" s="20">
        <f>D50*100/D52</f>
        <v>15.734265734265735</v>
      </c>
      <c r="E53" s="20">
        <f>E50*100/E52</f>
        <v>15.517241379310345</v>
      </c>
      <c r="F53" s="27">
        <f>IF(OR(D53=0,E53=0),"-",E53/D53*100-100)</f>
        <v>-1.3793103448275872</v>
      </c>
      <c r="G53" s="21"/>
    </row>
    <row r="54" spans="3:7" ht="14.25">
      <c r="C54" s="24"/>
      <c r="D54" s="24"/>
      <c r="E54" s="24"/>
      <c r="F54" s="28"/>
      <c r="G54" s="13">
        <f>IF(ISBLANK(E54),"",IF(AND(OR(F54&gt;=2,F54&lt;=-2),OR((D54-E54)&gt;=1000,(D54-E54)&lt;=-1000)),"Bitte Begründung in dieser Zelle angeben",""))</f>
      </c>
    </row>
    <row r="55" spans="2:7" ht="14.25">
      <c r="B55" s="11" t="s">
        <v>21</v>
      </c>
      <c r="C55" s="24"/>
      <c r="D55" s="24"/>
      <c r="E55" s="24"/>
      <c r="F55" s="28"/>
      <c r="G55" s="13">
        <f>IF(ISBLANK(E55),"",IF(AND(OR(F55&gt;=2,F55&lt;=-2),OR((D55-E55)&gt;=1000,(D55-E55)&lt;=-1000)),"Bitte Begründung in dieser Zelle angeben",""))</f>
      </c>
    </row>
    <row r="56" spans="2:7" ht="14.25">
      <c r="B56" s="14" t="s">
        <v>24</v>
      </c>
      <c r="C56" s="20">
        <f>C45+C52</f>
        <v>334550</v>
      </c>
      <c r="D56" s="20">
        <f>D45+D52</f>
        <v>337530</v>
      </c>
      <c r="E56" s="20">
        <f>E45+E52</f>
        <v>361530</v>
      </c>
      <c r="F56" s="27">
        <f>IF(OR(D56=0,E56=0),"-",E56/D56*100-100)</f>
        <v>7.1104790685272405</v>
      </c>
      <c r="G56" s="21"/>
    </row>
    <row r="57" spans="2:7" ht="14.25">
      <c r="B57" s="14" t="s">
        <v>22</v>
      </c>
      <c r="C57" s="20">
        <f>C46+C50</f>
        <v>52000</v>
      </c>
      <c r="D57" s="20">
        <f>D46+D50</f>
        <v>52500</v>
      </c>
      <c r="E57" s="20">
        <f>E46+E50</f>
        <v>53000</v>
      </c>
      <c r="F57" s="27">
        <f>IF(OR(D57=0,E57=0),"-",E57/D57*100-100)</f>
        <v>0.952380952380949</v>
      </c>
      <c r="G57" s="17">
        <f>IF(ISBLANK(E57),"",IF(AND(OR(F57&gt;=2,F57&lt;=-2),OR((D57-E57)&gt;=100,(D57-E57)&lt;=-100)),"Bitte Begründung in dieser Zelle angeben",""))</f>
      </c>
    </row>
    <row r="58" spans="2:7" ht="14.25">
      <c r="B58" s="14" t="s">
        <v>23</v>
      </c>
      <c r="C58" s="20">
        <f>C57*100/C56</f>
        <v>15.54326707517561</v>
      </c>
      <c r="D58" s="20">
        <f>D57*100/D56</f>
        <v>15.554172962403342</v>
      </c>
      <c r="E58" s="20">
        <f>E57*100/E56</f>
        <v>14.659917572538932</v>
      </c>
      <c r="F58" s="27">
        <f>IF(OR(D58=0,E58=0),"-",E58/D58*100-100)</f>
        <v>-5.749295652208275</v>
      </c>
      <c r="G58" s="21"/>
    </row>
    <row r="59" spans="3:6" ht="14.25">
      <c r="C59" s="24"/>
      <c r="D59" s="24"/>
      <c r="E59" s="24"/>
      <c r="F59" s="25"/>
    </row>
    <row r="60" spans="3:7" ht="14.25">
      <c r="C60" s="24"/>
      <c r="D60" s="24"/>
      <c r="E60" s="24"/>
      <c r="F60" s="25"/>
      <c r="G60" s="13">
        <f>IF(ISBLANK(E60),"",IF(AND(OR(F60&gt;=2,F60&lt;=-2),OR((D60-E60)&gt;=1000,(D60-E60)&lt;=-1000)),"Bitte Begründung in dieser Zelle angeben",""))</f>
      </c>
    </row>
    <row r="61" spans="2:7" ht="14.25">
      <c r="B61" s="11" t="s">
        <v>28</v>
      </c>
      <c r="C61" s="24"/>
      <c r="D61" s="24"/>
      <c r="E61" s="24"/>
      <c r="F61" s="25"/>
      <c r="G61" s="13">
        <f>IF(ISBLANK(E61),"",IF(AND(OR(F61&gt;=2,F61&lt;=-2),OR((D61-E61)&gt;=1000,(D61-E61)&lt;=-1000)),"Bitte Begründung in dieser Zelle angeben",""))</f>
      </c>
    </row>
    <row r="62" spans="1:7" ht="42.75">
      <c r="A62" s="159" t="s">
        <v>33</v>
      </c>
      <c r="B62" s="29" t="s">
        <v>27</v>
      </c>
      <c r="C62" s="15">
        <v>1180</v>
      </c>
      <c r="D62" s="15">
        <v>1200</v>
      </c>
      <c r="E62" s="15">
        <v>1200</v>
      </c>
      <c r="F62" s="30">
        <f>IF(OR(D62=0,E62=0),"-",E62/D62*100-100)</f>
        <v>0</v>
      </c>
      <c r="G62" s="17">
        <f aca="true" t="shared" si="0" ref="G62:G67">IF(ISBLANK(E62),"",IF(AND(OR(F62&gt;=2,F62&lt;=-2),OR((D62-E62)&gt;=100,(D62-E62)&lt;=-100)),"Bitte Begründung in dieser Zelle angeben",""))</f>
      </c>
    </row>
    <row r="63" spans="1:7" ht="14.25">
      <c r="A63" s="160"/>
      <c r="B63" s="31" t="s">
        <v>25</v>
      </c>
      <c r="C63" s="15"/>
      <c r="D63" s="15"/>
      <c r="E63" s="15"/>
      <c r="F63" s="30" t="str">
        <f aca="true" t="shared" si="1" ref="F63:F68">IF(OR(D63=0,E63=0),"-",E63/D63*100-100)</f>
        <v>-</v>
      </c>
      <c r="G63" s="17">
        <f t="shared" si="0"/>
      </c>
    </row>
    <row r="64" spans="1:7" ht="14.25">
      <c r="A64" s="160"/>
      <c r="B64" s="31" t="s">
        <v>26</v>
      </c>
      <c r="C64" s="15"/>
      <c r="D64" s="15"/>
      <c r="E64" s="15"/>
      <c r="F64" s="30" t="str">
        <f t="shared" si="1"/>
        <v>-</v>
      </c>
      <c r="G64" s="17">
        <f t="shared" si="0"/>
      </c>
    </row>
    <row r="65" spans="1:7" ht="28.5">
      <c r="A65" s="160"/>
      <c r="B65" s="29" t="s">
        <v>133</v>
      </c>
      <c r="C65" s="15"/>
      <c r="D65" s="15"/>
      <c r="E65" s="15"/>
      <c r="F65" s="30" t="str">
        <f t="shared" si="1"/>
        <v>-</v>
      </c>
      <c r="G65" s="17">
        <f t="shared" si="0"/>
      </c>
    </row>
    <row r="66" spans="1:7" ht="14.25">
      <c r="A66" s="160"/>
      <c r="B66" s="19"/>
      <c r="C66" s="15"/>
      <c r="D66" s="15"/>
      <c r="E66" s="15"/>
      <c r="F66" s="30" t="str">
        <f t="shared" si="1"/>
        <v>-</v>
      </c>
      <c r="G66" s="17">
        <f t="shared" si="0"/>
      </c>
    </row>
    <row r="67" spans="1:7" ht="14.25">
      <c r="A67" s="160"/>
      <c r="B67" s="19"/>
      <c r="C67" s="15"/>
      <c r="D67" s="15"/>
      <c r="E67" s="15"/>
      <c r="F67" s="30" t="str">
        <f t="shared" si="1"/>
        <v>-</v>
      </c>
      <c r="G67" s="17">
        <f t="shared" si="0"/>
      </c>
    </row>
    <row r="68" spans="1:7" ht="14.25">
      <c r="A68" s="161"/>
      <c r="B68" s="31" t="s">
        <v>24</v>
      </c>
      <c r="C68" s="32">
        <f>SUM(C62:C67)</f>
        <v>1180</v>
      </c>
      <c r="D68" s="32">
        <f>SUM(D62:D67)</f>
        <v>1200</v>
      </c>
      <c r="E68" s="32">
        <f>SUM(E62:E67)</f>
        <v>1200</v>
      </c>
      <c r="F68" s="30">
        <f t="shared" si="1"/>
        <v>0</v>
      </c>
      <c r="G68" s="21"/>
    </row>
    <row r="69" spans="3:6" ht="14.25">
      <c r="C69" s="24"/>
      <c r="D69" s="24"/>
      <c r="E69" s="24"/>
      <c r="F69" s="33"/>
    </row>
    <row r="70" spans="2:9" ht="14.25">
      <c r="B70" s="11" t="s">
        <v>29</v>
      </c>
      <c r="C70" s="24"/>
      <c r="D70" s="24"/>
      <c r="E70" s="24"/>
      <c r="F70" s="33"/>
      <c r="H70" s="34" t="s">
        <v>60</v>
      </c>
      <c r="I70" s="35" t="s">
        <v>127</v>
      </c>
    </row>
    <row r="71" spans="1:8" ht="14.25">
      <c r="A71" s="162" t="s">
        <v>33</v>
      </c>
      <c r="B71" s="31" t="s">
        <v>38</v>
      </c>
      <c r="C71" s="15">
        <v>7500</v>
      </c>
      <c r="D71" s="15"/>
      <c r="E71" s="15"/>
      <c r="F71" s="36" t="str">
        <f aca="true" t="shared" si="2" ref="F71:F76">IF(OR(D71=0,E71=0),"-",E71/D71*100-100)</f>
        <v>-</v>
      </c>
      <c r="G71" s="17">
        <f>IF(ISBLANK(E71),"",IF(AND(OR(F71&gt;=2,F71&lt;=-2),OR((D71-E71)&gt;=100,(D71-E71)&lt;=-100)),"Bitte Begründung in dieser Zelle angeben",""))</f>
      </c>
      <c r="H71" s="37" t="s">
        <v>61</v>
      </c>
    </row>
    <row r="72" spans="1:8" ht="14.25">
      <c r="A72" s="162"/>
      <c r="B72" s="31" t="s">
        <v>128</v>
      </c>
      <c r="C72" s="15"/>
      <c r="D72" s="15"/>
      <c r="E72" s="15"/>
      <c r="F72" s="36" t="str">
        <f t="shared" si="2"/>
        <v>-</v>
      </c>
      <c r="G72" s="17">
        <f>IF(ISBLANK(E72),"",IF(AND(OR(F72&gt;=2,F72&lt;=-2),OR((D72-E72)&gt;=100,(D72-E72)&lt;=-100)),"Bitte Begründung in dieser Zelle angeben",""))</f>
      </c>
      <c r="H72" s="37"/>
    </row>
    <row r="73" spans="1:8" ht="14.25">
      <c r="A73" s="162"/>
      <c r="B73" s="31" t="s">
        <v>73</v>
      </c>
      <c r="C73" s="15"/>
      <c r="D73" s="15"/>
      <c r="E73" s="15"/>
      <c r="F73" s="36" t="str">
        <f t="shared" si="2"/>
        <v>-</v>
      </c>
      <c r="G73" s="17">
        <f>IF(ISBLANK(E73),"",IF(AND(OR(F73&gt;=2,F73&lt;=-2),OR((D73-E73)&gt;=100,(D73-E73)&lt;=-100)),"Bitte Begründung in dieser Zelle angeben",""))</f>
      </c>
      <c r="H73" s="37"/>
    </row>
    <row r="74" spans="1:8" ht="14.25">
      <c r="A74" s="162"/>
      <c r="B74" s="31" t="s">
        <v>87</v>
      </c>
      <c r="C74" s="15">
        <v>1500</v>
      </c>
      <c r="D74" s="15"/>
      <c r="E74" s="15"/>
      <c r="F74" s="36" t="str">
        <f t="shared" si="2"/>
        <v>-</v>
      </c>
      <c r="G74" s="17">
        <f>IF(ISBLANK(E74),"",IF(AND(OR(F74&gt;=2,F74&lt;=-2),OR((D74-E74)&gt;=100,(D74-E74)&lt;=-100)),"Bitte Begründung in dieser Zelle angeben",""))</f>
      </c>
      <c r="H74" s="37" t="s">
        <v>62</v>
      </c>
    </row>
    <row r="75" spans="1:8" ht="14.25">
      <c r="A75" s="162"/>
      <c r="B75" s="31" t="s">
        <v>143</v>
      </c>
      <c r="C75" s="15">
        <v>325000</v>
      </c>
      <c r="D75" s="15"/>
      <c r="E75" s="15"/>
      <c r="F75" s="36" t="str">
        <f t="shared" si="2"/>
        <v>-</v>
      </c>
      <c r="G75" s="17">
        <f>IF(ISBLANK(E75),"",IF(AND(OR(F75&gt;=2,F75&lt;=-2),OR((D75-E75)&gt;=100,(D75-E75)&lt;=-100)),"Bitte Begründung in dieser Zelle angeben",""))</f>
      </c>
      <c r="H75" s="37"/>
    </row>
    <row r="76" spans="1:8" ht="14.25">
      <c r="A76" s="162"/>
      <c r="B76" s="31" t="s">
        <v>24</v>
      </c>
      <c r="C76" s="32">
        <f>SUM(C71:C75)</f>
        <v>334000</v>
      </c>
      <c r="D76" s="32">
        <f>SUM(D71:D75)</f>
        <v>0</v>
      </c>
      <c r="E76" s="32">
        <f>SUM(E71:E75)</f>
        <v>0</v>
      </c>
      <c r="F76" s="36" t="str">
        <f t="shared" si="2"/>
        <v>-</v>
      </c>
      <c r="G76" s="21"/>
      <c r="H76" s="37"/>
    </row>
    <row r="77" spans="3:7" ht="14.25">
      <c r="C77" s="24"/>
      <c r="D77" s="24"/>
      <c r="E77" s="24"/>
      <c r="F77" s="33"/>
      <c r="G77" s="13">
        <f>IF(ISBLANK(E77),"",IF(AND(OR(F77&gt;=2,F77&lt;=-2),OR((D77-E77)&gt;=1000,(D77-E77)&lt;=-1000)),"Bitte Begründung in dieser Zelle angeben",""))</f>
      </c>
    </row>
    <row r="78" spans="2:7" ht="14.25">
      <c r="B78" s="11" t="s">
        <v>34</v>
      </c>
      <c r="C78" s="24"/>
      <c r="D78" s="24"/>
      <c r="E78" s="24"/>
      <c r="F78" s="33"/>
      <c r="G78" s="13">
        <f>IF(ISBLANK(E78),"",IF(AND(OR(F78&gt;=2,F78&lt;=-2),OR((D78-E78)&gt;=1000,(D78-E78)&lt;=-1000)),"Bitte Begründung in dieser Zelle angeben",""))</f>
      </c>
    </row>
    <row r="79" spans="2:7" ht="14.25">
      <c r="B79" s="31" t="s">
        <v>24</v>
      </c>
      <c r="C79" s="32">
        <f>C68+C76</f>
        <v>335180</v>
      </c>
      <c r="D79" s="32">
        <f>D68+D76</f>
        <v>1200</v>
      </c>
      <c r="E79" s="32">
        <f>E68+E76</f>
        <v>1200</v>
      </c>
      <c r="F79" s="36">
        <f>IF(OR(D81=0,E81=0),"-",E81/D81*100-100)</f>
        <v>7.1358487200071465</v>
      </c>
      <c r="G79" s="21"/>
    </row>
    <row r="80" spans="3:6" ht="14.25">
      <c r="C80" s="24"/>
      <c r="D80" s="24"/>
      <c r="E80" s="24"/>
      <c r="F80" s="33"/>
    </row>
    <row r="81" spans="2:7" ht="21.75" customHeight="1">
      <c r="B81" s="119" t="s">
        <v>30</v>
      </c>
      <c r="C81" s="39">
        <f>C79-C56</f>
        <v>630</v>
      </c>
      <c r="D81" s="39">
        <f>D56-D79</f>
        <v>336330</v>
      </c>
      <c r="E81" s="39">
        <f>E56-E79</f>
        <v>360330</v>
      </c>
      <c r="F81" s="40">
        <f>IF(OR(D81=0,E81=0),"-",E81/D81*100-100)</f>
        <v>7.1358487200071465</v>
      </c>
      <c r="G81" s="21"/>
    </row>
    <row r="85" ht="14.25" hidden="1">
      <c r="C85" s="2" t="s">
        <v>61</v>
      </c>
    </row>
    <row r="86" ht="14.25" hidden="1">
      <c r="C86" s="2" t="s">
        <v>62</v>
      </c>
    </row>
    <row r="94" ht="14.25" hidden="1">
      <c r="D94" s="2" t="s">
        <v>58</v>
      </c>
    </row>
    <row r="95" ht="14.25" hidden="1">
      <c r="D95" s="2" t="s">
        <v>106</v>
      </c>
    </row>
  </sheetData>
  <sheetProtection password="CDA9" sheet="1" objects="1" scenarios="1"/>
  <mergeCells count="27">
    <mergeCell ref="B12:G12"/>
    <mergeCell ref="B7:G7"/>
    <mergeCell ref="B8:B9"/>
    <mergeCell ref="C8:G8"/>
    <mergeCell ref="C9:G9"/>
    <mergeCell ref="B10:G10"/>
    <mergeCell ref="B11:G11"/>
    <mergeCell ref="C15:G15"/>
    <mergeCell ref="B1:G1"/>
    <mergeCell ref="B2:G2"/>
    <mergeCell ref="B5:G5"/>
    <mergeCell ref="B6:G6"/>
    <mergeCell ref="A50:A53"/>
    <mergeCell ref="A14:B14"/>
    <mergeCell ref="C14:G14"/>
    <mergeCell ref="B3:G3"/>
    <mergeCell ref="A7:A9"/>
    <mergeCell ref="B4:G4"/>
    <mergeCell ref="A17:B17"/>
    <mergeCell ref="B13:G13"/>
    <mergeCell ref="A62:A68"/>
    <mergeCell ref="A71:A76"/>
    <mergeCell ref="A16:B16"/>
    <mergeCell ref="C16:G16"/>
    <mergeCell ref="A18:B18"/>
    <mergeCell ref="A22:A47"/>
    <mergeCell ref="A15:B15"/>
  </mergeCells>
  <printOptions horizontalCentered="1" verticalCentered="1"/>
  <pageMargins left="0.1968503937007874" right="0.1968503937007874" top="0.5905511811023623" bottom="0.5905511811023623" header="0.31496062992125984" footer="0.31496062992125984"/>
  <pageSetup fitToHeight="0" fitToWidth="1" horizontalDpi="600" verticalDpi="600" orientation="landscape" paperSize="9" scale="81" r:id="rId3"/>
  <headerFooter>
    <oddHeader>&amp;L&amp;A / &amp;D</oddHeader>
    <oddFooter>&amp;R&amp;P</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Tabelle2">
    <tabColor theme="6" tint="0.39998000860214233"/>
    <pageSetUpPr fitToPage="1"/>
  </sheetPr>
  <dimension ref="A1:I97"/>
  <sheetViews>
    <sheetView tabSelected="1" zoomScale="90" zoomScaleNormal="90" zoomScalePageLayoutView="0" workbookViewId="0" topLeftCell="A1">
      <pane ySplit="7" topLeftCell="A47" activePane="bottomLeft" state="frozen"/>
      <selection pane="topLeft" activeCell="A1" sqref="A1"/>
      <selection pane="bottomLeft" activeCell="C63" sqref="C63"/>
    </sheetView>
  </sheetViews>
  <sheetFormatPr defaultColWidth="11.421875" defaultRowHeight="15"/>
  <cols>
    <col min="1" max="1" width="11.7109375" style="42" customWidth="1"/>
    <col min="2" max="2" width="60.7109375" style="42" customWidth="1"/>
    <col min="3" max="3" width="19.140625" style="42" customWidth="1"/>
    <col min="4" max="4" width="21.28125" style="42" customWidth="1"/>
    <col min="5" max="5" width="19.140625" style="42" customWidth="1"/>
    <col min="6" max="6" width="15.28125" style="59" customWidth="1"/>
    <col min="7" max="7" width="63.8515625" style="45" customWidth="1"/>
    <col min="8" max="16384" width="11.421875" style="42" customWidth="1"/>
  </cols>
  <sheetData>
    <row r="1" spans="1:7" ht="14.25">
      <c r="A1" s="156" t="s">
        <v>63</v>
      </c>
      <c r="B1" s="156"/>
      <c r="C1" s="165"/>
      <c r="D1" s="166"/>
      <c r="E1" s="166"/>
      <c r="F1" s="166"/>
      <c r="G1" s="167"/>
    </row>
    <row r="2" spans="1:7" ht="14.25">
      <c r="A2" s="156" t="s">
        <v>31</v>
      </c>
      <c r="B2" s="156"/>
      <c r="C2" s="165"/>
      <c r="D2" s="166"/>
      <c r="E2" s="166"/>
      <c r="F2" s="166"/>
      <c r="G2" s="167"/>
    </row>
    <row r="3" spans="1:7" ht="14.25">
      <c r="A3" s="156" t="s">
        <v>57</v>
      </c>
      <c r="B3" s="157"/>
      <c r="C3" s="165"/>
      <c r="D3" s="166"/>
      <c r="E3" s="166"/>
      <c r="F3" s="166"/>
      <c r="G3" s="167"/>
    </row>
    <row r="4" spans="1:7" ht="14.25">
      <c r="A4" s="156" t="s">
        <v>111</v>
      </c>
      <c r="B4" s="157"/>
      <c r="C4" s="165" t="s">
        <v>112</v>
      </c>
      <c r="D4" s="166"/>
      <c r="E4" s="166"/>
      <c r="F4" s="166"/>
      <c r="G4" s="167"/>
    </row>
    <row r="5" spans="1:7" ht="14.25">
      <c r="A5" s="156" t="s">
        <v>36</v>
      </c>
      <c r="B5" s="156"/>
      <c r="C5" s="165" t="s">
        <v>129</v>
      </c>
      <c r="D5" s="166" t="s">
        <v>130</v>
      </c>
      <c r="E5" s="166"/>
      <c r="F5" s="166"/>
      <c r="G5" s="167"/>
    </row>
    <row r="6" spans="3:4" ht="14.25">
      <c r="C6" s="145">
        <f>VALUE(MID(C5,1,4))</f>
        <v>2023</v>
      </c>
      <c r="D6" s="146">
        <f>VALUE(MID(C5,6,4))</f>
        <v>2024</v>
      </c>
    </row>
    <row r="7" spans="3:7" ht="26.25" customHeight="1">
      <c r="C7" s="9" t="str">
        <f>"Ist "&amp;C6-2&amp;"/"&amp;D6-2</f>
        <v>Ist 2021/2022</v>
      </c>
      <c r="D7" s="144" t="str">
        <f>"Plan/Ist "&amp;C6-1&amp;"/"&amp;D6-1</f>
        <v>Plan/Ist 2022/2023</v>
      </c>
      <c r="E7" s="9" t="str">
        <f>"Plan "&amp;C6&amp;"/"&amp;D6</f>
        <v>Plan 2023/2024</v>
      </c>
      <c r="F7" s="9" t="s">
        <v>41</v>
      </c>
      <c r="G7" s="10" t="str">
        <f>"Begründung (wenn Abweichung gegenüber Plan "&amp;C6-1&amp;"/"&amp;D6-1&amp;" über 2% und EUR 1.000,-- ist)"</f>
        <v>Begründung (wenn Abweichung gegenüber Plan 2022/2023 über 2% und EUR 1.000,-- ist)</v>
      </c>
    </row>
    <row r="8" spans="2:6" ht="14.25">
      <c r="B8" s="43" t="s">
        <v>115</v>
      </c>
      <c r="F8" s="44"/>
    </row>
    <row r="9" spans="1:8" ht="15" customHeight="1">
      <c r="A9" s="174" t="s">
        <v>32</v>
      </c>
      <c r="B9" s="46" t="s">
        <v>0</v>
      </c>
      <c r="C9" s="47"/>
      <c r="D9" s="47"/>
      <c r="E9" s="47"/>
      <c r="F9" s="16" t="str">
        <f aca="true" t="shared" si="0" ref="F9:F38">IF(OR(D9=0,E9=0),"-",E9/D9*100-100)</f>
        <v>-</v>
      </c>
      <c r="G9" s="48"/>
      <c r="H9" s="49">
        <f>IF(ISBLANK(E9),"",IF(AND(OR(F9&gt;=2,F9&lt;=-2),OR((D9-E9)&gt;=1000,(D9-E9)&lt;=-1000)),IF(ISBLANK(G9),'|'!B$56,""),""))</f>
      </c>
    </row>
    <row r="10" spans="1:8" ht="14.25">
      <c r="A10" s="175"/>
      <c r="B10" s="46" t="s">
        <v>1</v>
      </c>
      <c r="C10" s="47"/>
      <c r="D10" s="47"/>
      <c r="E10" s="47"/>
      <c r="F10" s="16" t="str">
        <f t="shared" si="0"/>
        <v>-</v>
      </c>
      <c r="G10" s="48"/>
      <c r="H10" s="49">
        <f>IF(ISBLANK(E10),"",IF(AND(OR(F10&gt;=2,F10&lt;=-2),OR((D10-E10)&gt;=1000,(D10-E10)&lt;=-1000)),IF(ISBLANK(G10),'|'!B$56,""),""))</f>
      </c>
    </row>
    <row r="11" spans="1:8" ht="14.25">
      <c r="A11" s="175"/>
      <c r="B11" s="46" t="s">
        <v>2</v>
      </c>
      <c r="C11" s="47"/>
      <c r="D11" s="47"/>
      <c r="E11" s="47"/>
      <c r="F11" s="16" t="str">
        <f t="shared" si="0"/>
        <v>-</v>
      </c>
      <c r="G11" s="48"/>
      <c r="H11" s="49">
        <f>IF(ISBLANK(E11),"",IF(AND(OR(F11&gt;=2,F11&lt;=-2),OR((D11-E11)&gt;=1000,(D11-E11)&lt;=-1000)),IF(ISBLANK(G11),'|'!B$56,""),""))</f>
      </c>
    </row>
    <row r="12" spans="1:8" ht="14.25">
      <c r="A12" s="175"/>
      <c r="B12" s="46" t="s">
        <v>3</v>
      </c>
      <c r="C12" s="47"/>
      <c r="D12" s="47"/>
      <c r="E12" s="47"/>
      <c r="F12" s="16" t="str">
        <f t="shared" si="0"/>
        <v>-</v>
      </c>
      <c r="G12" s="48"/>
      <c r="H12" s="49">
        <f>IF(ISBLANK(E12),"",IF(AND(OR(F12&gt;=2,F12&lt;=-2),OR((D12-E12)&gt;=1000,(D12-E12)&lt;=-1000)),IF(ISBLANK(G12),'|'!B$56,""),""))</f>
      </c>
    </row>
    <row r="13" spans="1:8" ht="14.25">
      <c r="A13" s="175"/>
      <c r="B13" s="46" t="s">
        <v>88</v>
      </c>
      <c r="C13" s="47"/>
      <c r="D13" s="47"/>
      <c r="E13" s="47"/>
      <c r="F13" s="16" t="str">
        <f t="shared" si="0"/>
        <v>-</v>
      </c>
      <c r="G13" s="48"/>
      <c r="H13" s="49">
        <f>IF(ISBLANK(E13),"",IF(AND(OR(F13&gt;=2,F13&lt;=-2),OR((D13-E13)&gt;=1000,(D13-E13)&lt;=-1000)),IF(ISBLANK(G13),'|'!B$56,""),""))</f>
      </c>
    </row>
    <row r="14" spans="1:8" ht="14.25">
      <c r="A14" s="175"/>
      <c r="B14" s="46" t="s">
        <v>37</v>
      </c>
      <c r="C14" s="47"/>
      <c r="D14" s="47"/>
      <c r="E14" s="47"/>
      <c r="F14" s="16" t="str">
        <f t="shared" si="0"/>
        <v>-</v>
      </c>
      <c r="G14" s="48"/>
      <c r="H14" s="49">
        <f>IF(ISBLANK(E14),"",IF(AND(OR(F14&gt;=2,F14&lt;=-2),OR((D14-E14)&gt;=1000,(D14-E14)&lt;=-1000)),IF(ISBLANK(G14),'|'!B$56,""),""))</f>
      </c>
    </row>
    <row r="15" spans="1:8" ht="14.25">
      <c r="A15" s="175"/>
      <c r="B15" s="46" t="s">
        <v>85</v>
      </c>
      <c r="C15" s="47"/>
      <c r="D15" s="47"/>
      <c r="E15" s="47"/>
      <c r="F15" s="16" t="str">
        <f t="shared" si="0"/>
        <v>-</v>
      </c>
      <c r="G15" s="48"/>
      <c r="H15" s="49">
        <f>IF(ISBLANK(E15),"",IF(AND(OR(F15&gt;=2,F15&lt;=-2),OR((D15-E15)&gt;=1000,(D15-E15)&lt;=-1000)),IF(ISBLANK(G15),'|'!B$56,""),""))</f>
      </c>
    </row>
    <row r="16" spans="1:8" ht="14.25">
      <c r="A16" s="175"/>
      <c r="B16" s="46" t="s">
        <v>4</v>
      </c>
      <c r="C16" s="47"/>
      <c r="D16" s="47"/>
      <c r="E16" s="47"/>
      <c r="F16" s="16" t="str">
        <f>IF(OR(D16=0,E16=0),"-",E16/D16*100-100)</f>
        <v>-</v>
      </c>
      <c r="G16" s="48"/>
      <c r="H16" s="49">
        <f>IF(ISBLANK(E16),"",IF(AND(OR(F16&gt;=2,F16&lt;=-2),OR((D16-E16)&gt;=1000,(D16-E16)&lt;=-1000)),IF(ISBLANK(G16),'|'!B$56,""),""))</f>
      </c>
    </row>
    <row r="17" spans="1:8" ht="14.25">
      <c r="A17" s="175"/>
      <c r="B17" s="46" t="s">
        <v>56</v>
      </c>
      <c r="C17" s="47"/>
      <c r="D17" s="47"/>
      <c r="E17" s="47"/>
      <c r="F17" s="16" t="str">
        <f t="shared" si="0"/>
        <v>-</v>
      </c>
      <c r="G17" s="48"/>
      <c r="H17" s="49">
        <f>IF(ISBLANK(E17),"",IF(AND(OR(F17&gt;=2,F17&lt;=-2),OR((D17-E17)&gt;=1000,(D17-E17)&lt;=-1000)),IF(ISBLANK(G17),'|'!B$56,""),""))</f>
      </c>
    </row>
    <row r="18" spans="1:8" ht="14.25">
      <c r="A18" s="175"/>
      <c r="B18" s="46" t="s">
        <v>89</v>
      </c>
      <c r="C18" s="47"/>
      <c r="D18" s="47"/>
      <c r="E18" s="47"/>
      <c r="F18" s="16" t="str">
        <f t="shared" si="0"/>
        <v>-</v>
      </c>
      <c r="G18" s="48"/>
      <c r="H18" s="49">
        <f>IF(ISBLANK(E18),"",IF(AND(OR(F18&gt;=2,F18&lt;=-2),OR((D18-E18)&gt;=1000,(D18-E18)&lt;=-1000)),IF(ISBLANK(G18),'|'!B$56,""),""))</f>
      </c>
    </row>
    <row r="19" spans="1:8" ht="14.25">
      <c r="A19" s="175"/>
      <c r="B19" s="46" t="s">
        <v>5</v>
      </c>
      <c r="C19" s="47"/>
      <c r="D19" s="47"/>
      <c r="E19" s="47"/>
      <c r="F19" s="16" t="str">
        <f t="shared" si="0"/>
        <v>-</v>
      </c>
      <c r="G19" s="48"/>
      <c r="H19" s="49">
        <f>IF(ISBLANK(E19),"",IF(AND(OR(F19&gt;=2,F19&lt;=-2),OR((D19-E19)&gt;=1000,(D19-E19)&lt;=-1000)),IF(ISBLANK(G19),'|'!B$56,""),""))</f>
      </c>
    </row>
    <row r="20" spans="1:8" ht="14.25">
      <c r="A20" s="175"/>
      <c r="B20" s="50" t="s">
        <v>35</v>
      </c>
      <c r="C20" s="47"/>
      <c r="D20" s="47"/>
      <c r="E20" s="47"/>
      <c r="F20" s="16" t="str">
        <f t="shared" si="0"/>
        <v>-</v>
      </c>
      <c r="G20" s="48"/>
      <c r="H20" s="49">
        <f>IF(ISBLANK(E20),"",IF(AND(OR(F20&gt;=2,F20&lt;=-2),OR((D20-E20)&gt;=1000,(D20-E20)&lt;=-1000)),IF(ISBLANK(G20),'|'!B$56,""),""))</f>
      </c>
    </row>
    <row r="21" spans="1:8" ht="14.25">
      <c r="A21" s="175"/>
      <c r="B21" s="46" t="s">
        <v>6</v>
      </c>
      <c r="C21" s="47"/>
      <c r="D21" s="47"/>
      <c r="E21" s="47"/>
      <c r="F21" s="16" t="str">
        <f t="shared" si="0"/>
        <v>-</v>
      </c>
      <c r="G21" s="48"/>
      <c r="H21" s="49">
        <f>IF(ISBLANK(E21),"",IF(AND(OR(F21&gt;=2,F21&lt;=-2),OR((D21-E21)&gt;=1000,(D21-E21)&lt;=-1000)),IF(ISBLANK(G21),'|'!B$56,""),""))</f>
      </c>
    </row>
    <row r="22" spans="1:8" ht="14.25">
      <c r="A22" s="175"/>
      <c r="B22" s="46" t="s">
        <v>7</v>
      </c>
      <c r="C22" s="47"/>
      <c r="D22" s="47"/>
      <c r="E22" s="47"/>
      <c r="F22" s="16" t="str">
        <f t="shared" si="0"/>
        <v>-</v>
      </c>
      <c r="G22" s="48"/>
      <c r="H22" s="49">
        <f>IF(ISBLANK(E22),"",IF(AND(OR(F22&gt;=2,F22&lt;=-2),OR((D22-E22)&gt;=1000,(D22-E22)&lt;=-1000)),IF(ISBLANK(G22),'|'!B$56,""),""))</f>
      </c>
    </row>
    <row r="23" spans="1:8" ht="14.25">
      <c r="A23" s="175"/>
      <c r="B23" s="46" t="s">
        <v>8</v>
      </c>
      <c r="C23" s="47"/>
      <c r="D23" s="47"/>
      <c r="E23" s="47"/>
      <c r="F23" s="16" t="str">
        <f t="shared" si="0"/>
        <v>-</v>
      </c>
      <c r="G23" s="48"/>
      <c r="H23" s="49">
        <f>IF(ISBLANK(E23),"",IF(AND(OR(F23&gt;=2,F23&lt;=-2),OR((D23-E23)&gt;=1000,(D23-E23)&lt;=-1000)),IF(ISBLANK(G23),'|'!B$56,""),""))</f>
      </c>
    </row>
    <row r="24" spans="1:8" ht="14.25">
      <c r="A24" s="175"/>
      <c r="B24" s="46" t="s">
        <v>86</v>
      </c>
      <c r="C24" s="47"/>
      <c r="D24" s="47"/>
      <c r="E24" s="47"/>
      <c r="F24" s="16" t="str">
        <f t="shared" si="0"/>
        <v>-</v>
      </c>
      <c r="G24" s="48"/>
      <c r="H24" s="49">
        <f>IF(ISBLANK(E24),"",IF(AND(OR(F24&gt;=2,F24&lt;=-2),OR((D24-E24)&gt;=1000,(D24-E24)&lt;=-1000)),IF(ISBLANK(G24),'|'!B$56,""),""))</f>
      </c>
    </row>
    <row r="25" spans="1:8" ht="15" customHeight="1">
      <c r="A25" s="175"/>
      <c r="B25" s="150" t="s">
        <v>9</v>
      </c>
      <c r="C25" s="47"/>
      <c r="D25" s="47"/>
      <c r="E25" s="47"/>
      <c r="F25" s="16" t="str">
        <f t="shared" si="0"/>
        <v>-</v>
      </c>
      <c r="G25" s="48"/>
      <c r="H25" s="49">
        <f>IF(ISBLANK(E25),"",IF(AND(OR(F25&gt;=2,F25&lt;=-2),OR((D25-E25)&gt;=1000,(D25-E25)&lt;=-1000)),IF(ISBLANK(G25),'|'!B$56,""),""))</f>
      </c>
    </row>
    <row r="26" spans="1:8" ht="28.5">
      <c r="A26" s="175"/>
      <c r="B26" s="50" t="s">
        <v>64</v>
      </c>
      <c r="C26" s="47"/>
      <c r="D26" s="47"/>
      <c r="E26" s="47"/>
      <c r="F26" s="16" t="str">
        <f t="shared" si="0"/>
        <v>-</v>
      </c>
      <c r="G26" s="48"/>
      <c r="H26" s="49">
        <f>IF(ISBLANK(E26),"",IF(AND(OR(F26&gt;=2,F26&lt;=-2),OR((D26-E26)&gt;=1000,(D26-E26)&lt;=-1000)),IF(ISBLANK(G26),'|'!B$56,""),""))</f>
      </c>
    </row>
    <row r="27" spans="1:8" ht="14.25">
      <c r="A27" s="175"/>
      <c r="B27" s="50" t="s">
        <v>65</v>
      </c>
      <c r="C27" s="47"/>
      <c r="D27" s="47"/>
      <c r="E27" s="47"/>
      <c r="F27" s="16" t="str">
        <f t="shared" si="0"/>
        <v>-</v>
      </c>
      <c r="G27" s="48"/>
      <c r="H27" s="49">
        <f>IF(ISBLANK(E27),"",IF(AND(OR(F27&gt;=2,F27&lt;=-2),OR((D27-E27)&gt;=1000,(D27-E27)&lt;=-1000)),IF(ISBLANK(G27),'|'!B$56,""),""))</f>
      </c>
    </row>
    <row r="28" spans="1:8" ht="14.25">
      <c r="A28" s="175"/>
      <c r="B28" s="118"/>
      <c r="C28" s="47"/>
      <c r="D28" s="47"/>
      <c r="E28" s="47"/>
      <c r="F28" s="16" t="str">
        <f t="shared" si="0"/>
        <v>-</v>
      </c>
      <c r="G28" s="48"/>
      <c r="H28" s="49">
        <f>IF(ISBLANK(E28),"",IF(AND(OR(F28&gt;=2,F28&lt;=-2),OR((D28-E28)&gt;=1000,(D28-E28)&lt;=-1000)),IF(ISBLANK(G28),'|'!B$56,""),""))</f>
      </c>
    </row>
    <row r="29" spans="1:8" ht="14.25">
      <c r="A29" s="175"/>
      <c r="B29" s="118"/>
      <c r="C29" s="47"/>
      <c r="D29" s="47"/>
      <c r="E29" s="47"/>
      <c r="F29" s="16" t="str">
        <f t="shared" si="0"/>
        <v>-</v>
      </c>
      <c r="G29" s="48"/>
      <c r="H29" s="49">
        <f>IF(ISBLANK(E29),"",IF(AND(OR(F29&gt;=2,F29&lt;=-2),OR((D29-E29)&gt;=1000,(D29-E29)&lt;=-1000)),IF(ISBLANK(G29),'|'!B$56,""),""))</f>
      </c>
    </row>
    <row r="30" spans="1:8" ht="14.25">
      <c r="A30" s="175"/>
      <c r="B30" s="118"/>
      <c r="C30" s="47"/>
      <c r="D30" s="47"/>
      <c r="E30" s="47"/>
      <c r="F30" s="16" t="str">
        <f t="shared" si="0"/>
        <v>-</v>
      </c>
      <c r="G30" s="48"/>
      <c r="H30" s="49">
        <f>IF(ISBLANK(E30),"",IF(AND(OR(F30&gt;=2,F30&lt;=-2),OR((D30-E30)&gt;=1000,(D30-E30)&lt;=-1000)),IF(ISBLANK(G30),'|'!B$56,""),""))</f>
      </c>
    </row>
    <row r="31" spans="1:8" ht="14.25">
      <c r="A31" s="175"/>
      <c r="B31" s="118"/>
      <c r="C31" s="47"/>
      <c r="D31" s="47"/>
      <c r="E31" s="47"/>
      <c r="F31" s="16" t="str">
        <f t="shared" si="0"/>
        <v>-</v>
      </c>
      <c r="G31" s="48"/>
      <c r="H31" s="49">
        <f>IF(ISBLANK(E31),"",IF(AND(OR(F31&gt;=2,F31&lt;=-2),OR((D31-E31)&gt;=1000,(D31-E31)&lt;=-1000)),IF(ISBLANK(G31),'|'!B$56,""),""))</f>
      </c>
    </row>
    <row r="32" spans="1:8" ht="14.25">
      <c r="A32" s="175"/>
      <c r="B32" s="118"/>
      <c r="C32" s="47"/>
      <c r="D32" s="47"/>
      <c r="E32" s="47"/>
      <c r="F32" s="16" t="str">
        <f t="shared" si="0"/>
        <v>-</v>
      </c>
      <c r="G32" s="48"/>
      <c r="H32" s="49">
        <f>IF(ISBLANK(E32),"",IF(AND(OR(F32&gt;=2,F32&lt;=-2),OR((D32-E32)&gt;=1000,(D32-E32)&lt;=-1000)),IF(ISBLANK(G32),'|'!B$56,""),""))</f>
      </c>
    </row>
    <row r="33" spans="1:8" ht="14.25">
      <c r="A33" s="175"/>
      <c r="B33" s="118"/>
      <c r="C33" s="47"/>
      <c r="D33" s="47"/>
      <c r="E33" s="47"/>
      <c r="F33" s="16" t="str">
        <f t="shared" si="0"/>
        <v>-</v>
      </c>
      <c r="G33" s="48"/>
      <c r="H33" s="49">
        <f>IF(ISBLANK(E33),"",IF(AND(OR(F33&gt;=2,F33&lt;=-2),OR((D33-E33)&gt;=1000,(D33-E33)&lt;=-1000)),IF(ISBLANK(G33),'|'!B$56,""),""))</f>
      </c>
    </row>
    <row r="34" spans="1:8" ht="14.25">
      <c r="A34" s="175"/>
      <c r="B34" s="118"/>
      <c r="C34" s="47"/>
      <c r="D34" s="47"/>
      <c r="E34" s="47"/>
      <c r="F34" s="16" t="str">
        <f t="shared" si="0"/>
        <v>-</v>
      </c>
      <c r="G34" s="48"/>
      <c r="H34" s="49">
        <f>IF(ISBLANK(E34),"",IF(AND(OR(F34&gt;=2,F34&lt;=-2),OR((D34-E34)&gt;=1000,(D34-E34)&lt;=-1000)),IF(ISBLANK(G34),'|'!B$56,""),""))</f>
      </c>
    </row>
    <row r="35" spans="1:8" ht="14.25">
      <c r="A35" s="175"/>
      <c r="B35" s="118"/>
      <c r="C35" s="47"/>
      <c r="D35" s="47"/>
      <c r="E35" s="47"/>
      <c r="F35" s="16" t="str">
        <f t="shared" si="0"/>
        <v>-</v>
      </c>
      <c r="G35" s="48"/>
      <c r="H35" s="49">
        <f>IF(ISBLANK(E35),"",IF(AND(OR(F35&gt;=2,F35&lt;=-2),OR((D35-E35)&gt;=1000,(D35-E35)&lt;=-1000)),IF(ISBLANK(G35),'|'!B$56,""),""))</f>
      </c>
    </row>
    <row r="36" spans="1:8" ht="14.25">
      <c r="A36" s="175"/>
      <c r="B36" s="118"/>
      <c r="C36" s="47"/>
      <c r="D36" s="47"/>
      <c r="E36" s="47"/>
      <c r="F36" s="16" t="str">
        <f t="shared" si="0"/>
        <v>-</v>
      </c>
      <c r="G36" s="48"/>
      <c r="H36" s="49">
        <f>IF(ISBLANK(E36),"",IF(AND(OR(F36&gt;=2,F36&lt;=-2),OR((D36-E36)&gt;=1000,(D36-E36)&lt;=-1000)),IF(ISBLANK(G36),'|'!B$56,""),""))</f>
      </c>
    </row>
    <row r="37" spans="1:8" ht="14.25">
      <c r="A37" s="175"/>
      <c r="B37" s="14" t="s">
        <v>11</v>
      </c>
      <c r="C37" s="20">
        <f ca="1">SUM(C9:OFFSET(C37,-1,0))</f>
        <v>0</v>
      </c>
      <c r="D37" s="20">
        <f ca="1">SUM(D9:OFFSET(D37,-1,0))</f>
        <v>0</v>
      </c>
      <c r="E37" s="20">
        <f ca="1">SUM(E9:OFFSET(E37,-1,0))</f>
        <v>0</v>
      </c>
      <c r="F37" s="16" t="str">
        <f t="shared" si="0"/>
        <v>-</v>
      </c>
      <c r="G37" s="51"/>
      <c r="H37" s="49"/>
    </row>
    <row r="38" spans="1:8" ht="14.25">
      <c r="A38" s="175"/>
      <c r="B38" s="46" t="s">
        <v>10</v>
      </c>
      <c r="C38" s="47"/>
      <c r="D38" s="47"/>
      <c r="E38" s="47"/>
      <c r="F38" s="16" t="str">
        <f t="shared" si="0"/>
        <v>-</v>
      </c>
      <c r="G38" s="48"/>
      <c r="H38" s="49">
        <f>IF(ISBLANK(E38),"",IF(AND(OR(F38&gt;=2,F38&lt;=-2),OR((D38-E38)&gt;=1000,(D38-E38)&lt;=-1000)),IF(ISBLANK(G38),'|'!B$56,""),""))</f>
      </c>
    </row>
    <row r="39" spans="1:8" ht="14.25">
      <c r="A39" s="176"/>
      <c r="B39" s="14" t="s">
        <v>13</v>
      </c>
      <c r="C39" s="20">
        <f>IF(C37,C38*100/C37,"")</f>
      </c>
      <c r="D39" s="20">
        <f>IF(D37,D38*100/D37,"")</f>
      </c>
      <c r="E39" s="20">
        <f>IF(E37,E38*100/E37,"")</f>
      </c>
      <c r="F39" s="22"/>
      <c r="G39" s="51"/>
      <c r="H39" s="49"/>
    </row>
    <row r="40" spans="3:8" ht="14.25">
      <c r="C40" s="52"/>
      <c r="D40" s="52"/>
      <c r="E40" s="52"/>
      <c r="F40" s="53"/>
      <c r="H40" s="49">
        <f>IF(ISBLANK(E40),"",IF(AND(OR(F40&gt;=2,F40&lt;=-2),OR((D40-E40)&gt;=1000,(D40-E40)&lt;=-1000)),IF(ISBLANK(G40),'|'!B$56,""),""))</f>
      </c>
    </row>
    <row r="41" spans="1:8" ht="14.25">
      <c r="A41" s="54"/>
      <c r="B41" s="43" t="s">
        <v>20</v>
      </c>
      <c r="C41" s="52"/>
      <c r="D41" s="52"/>
      <c r="E41" s="52"/>
      <c r="F41" s="53"/>
      <c r="H41" s="49">
        <f>IF(ISBLANK(E41),"",IF(AND(OR(F41&gt;=2,F41&lt;=-2),OR((D41-E41)&gt;=1000,(D41-E41)&lt;=-1000)),IF(ISBLANK(G41),'|'!B$56,""),""))</f>
      </c>
    </row>
    <row r="42" spans="1:8" ht="15" customHeight="1">
      <c r="A42" s="174" t="s">
        <v>32</v>
      </c>
      <c r="B42" s="14" t="s">
        <v>14</v>
      </c>
      <c r="C42" s="47"/>
      <c r="D42" s="20">
        <f>'Personalübersicht (Fp)'!I14</f>
        <v>0</v>
      </c>
      <c r="E42" s="20">
        <f>'Personalübersicht (Fp)'!H14</f>
        <v>0</v>
      </c>
      <c r="F42" s="27" t="str">
        <f>IF(OR(D42=0,E42=0),"-",E42/D42*100-100)</f>
        <v>-</v>
      </c>
      <c r="G42" s="48"/>
      <c r="H42" s="49">
        <f>IF(ISBLANK(E42),"",IF(AND(OR(F42&gt;=2,F42&lt;=-2),OR((D42-E42)&gt;=1000,(D42-E42)&lt;=-1000)),IF(ISBLANK(G42),'|'!B$56,""),""))</f>
      </c>
    </row>
    <row r="43" spans="1:8" ht="14.25">
      <c r="A43" s="175"/>
      <c r="B43" s="14" t="s">
        <v>15</v>
      </c>
      <c r="C43" s="47"/>
      <c r="D43" s="20">
        <f>'Personalübersicht (Fp)'!I55</f>
        <v>0</v>
      </c>
      <c r="E43" s="20">
        <f>'Personalübersicht (Fp)'!H55</f>
        <v>0</v>
      </c>
      <c r="F43" s="27" t="str">
        <f>IF(OR(D43=0,E43=0),"-",E43/D43*100-100)</f>
        <v>-</v>
      </c>
      <c r="G43" s="48"/>
      <c r="H43" s="49">
        <f>IF(ISBLANK(E43),"",IF(AND(OR(F43&gt;=2,F43&lt;=-2),OR((D43-E43)&gt;=1000,(D43-E43)&lt;=-1000)),IF(ISBLANK(G43),'|'!B$56,""),""))</f>
      </c>
    </row>
    <row r="44" spans="1:8" ht="14.25">
      <c r="A44" s="175"/>
      <c r="B44" s="14" t="s">
        <v>11</v>
      </c>
      <c r="C44" s="20">
        <f>SUM(C42:C43)</f>
        <v>0</v>
      </c>
      <c r="D44" s="20">
        <f>SUM(D42:D43)</f>
        <v>0</v>
      </c>
      <c r="E44" s="20">
        <f>SUM(E42:E43)</f>
        <v>0</v>
      </c>
      <c r="F44" s="27" t="str">
        <f>IF(OR(D44=0,E44=0),"-",E44/D44*100-100)</f>
        <v>-</v>
      </c>
      <c r="G44" s="51"/>
      <c r="H44" s="49"/>
    </row>
    <row r="45" spans="1:8" ht="14.25">
      <c r="A45" s="176"/>
      <c r="B45" s="14" t="s">
        <v>13</v>
      </c>
      <c r="C45" s="20">
        <f>IF(C44,C42*100/C44,"")</f>
      </c>
      <c r="D45" s="20">
        <f>IF(D44,D42*100/D44,"")</f>
      </c>
      <c r="E45" s="20">
        <f>IF(E44,E42*100/E44,"")</f>
      </c>
      <c r="F45" s="27"/>
      <c r="G45" s="51"/>
      <c r="H45" s="49"/>
    </row>
    <row r="46" spans="3:8" ht="14.25">
      <c r="C46" s="52"/>
      <c r="D46" s="52"/>
      <c r="E46" s="52"/>
      <c r="F46" s="55"/>
      <c r="H46" s="49">
        <f>IF(ISBLANK(E46),"",IF(AND(OR(F46&gt;=2,F46&lt;=-2),OR((D46-E46)&gt;=1000,(D46-E46)&lt;=-1000)),IF(ISBLANK(G46),'|'!B$56,""),""))</f>
      </c>
    </row>
    <row r="47" spans="2:8" ht="14.25">
      <c r="B47" s="43" t="s">
        <v>21</v>
      </c>
      <c r="C47" s="52"/>
      <c r="D47" s="52"/>
      <c r="E47" s="52"/>
      <c r="F47" s="55"/>
      <c r="H47" s="49">
        <f>IF(ISBLANK(E47),"",IF(AND(OR(F47&gt;=2,F47&lt;=-2),OR((D47-E47)&gt;=1000,(D47-E47)&lt;=-1000)),IF(ISBLANK(G47),'|'!B$56,""),""))</f>
      </c>
    </row>
    <row r="48" spans="2:8" ht="14.25">
      <c r="B48" s="14" t="s">
        <v>24</v>
      </c>
      <c r="C48" s="20">
        <f>C37+C44</f>
        <v>0</v>
      </c>
      <c r="D48" s="20">
        <f>D37+D44</f>
        <v>0</v>
      </c>
      <c r="E48" s="20">
        <f>E37+E44</f>
        <v>0</v>
      </c>
      <c r="F48" s="27" t="str">
        <f>IF(OR(D48=0,E48=0),"-",E48/D48*100-100)</f>
        <v>-</v>
      </c>
      <c r="G48" s="51"/>
      <c r="H48" s="49"/>
    </row>
    <row r="49" spans="2:8" ht="14.25">
      <c r="B49" s="14" t="s">
        <v>22</v>
      </c>
      <c r="C49" s="20">
        <f>C38+C42</f>
        <v>0</v>
      </c>
      <c r="D49" s="20">
        <f>D38+D42</f>
        <v>0</v>
      </c>
      <c r="E49" s="20">
        <f>E38+E42</f>
        <v>0</v>
      </c>
      <c r="F49" s="27" t="str">
        <f>IF(OR(D49=0,E49=0),"-",E49/D49*100-100)</f>
        <v>-</v>
      </c>
      <c r="G49" s="48"/>
      <c r="H49" s="49">
        <f>IF(ISBLANK(E49),"",IF(AND(OR(F49&gt;=2,F49&lt;=-2),OR((D49-E49)&gt;=1000,(D49-E49)&lt;=-1000)),IF(ISBLANK(G49),'|'!B$56,""),""))</f>
      </c>
    </row>
    <row r="50" spans="2:8" ht="14.25">
      <c r="B50" s="14" t="s">
        <v>23</v>
      </c>
      <c r="C50" s="20">
        <f>IF(C48,C49*100/C48,"")</f>
      </c>
      <c r="D50" s="20">
        <f>IF(D48,D49*100/D48,"")</f>
      </c>
      <c r="E50" s="20">
        <f>IF(E48,E49*100/E48,"")</f>
      </c>
      <c r="F50" s="27"/>
      <c r="G50" s="51"/>
      <c r="H50" s="49"/>
    </row>
    <row r="51" spans="3:8" ht="14.25">
      <c r="C51" s="52"/>
      <c r="D51" s="52"/>
      <c r="E51" s="52"/>
      <c r="F51" s="53"/>
      <c r="H51" s="49">
        <f>IF(ISBLANK(E51),"",IF(AND(OR(F51&gt;=2,F51&lt;=-2),OR((D51-E51)&gt;=1000,(D51-E51)&lt;=-1000)),IF(ISBLANK(G51),'|'!B$56,""),""))</f>
      </c>
    </row>
    <row r="52" spans="3:8" ht="14.25">
      <c r="C52" s="52"/>
      <c r="D52" s="52"/>
      <c r="E52" s="52"/>
      <c r="F52" s="53"/>
      <c r="H52" s="49">
        <f>IF(ISBLANK(E52),"",IF(AND(OR(F52&gt;=2,F52&lt;=-2),OR((D52-E52)&gt;=1000,(D52-E52)&lt;=-1000)),IF(ISBLANK(G52),'|'!B$56,""),""))</f>
      </c>
    </row>
    <row r="53" spans="2:8" ht="14.25">
      <c r="B53" s="43" t="s">
        <v>116</v>
      </c>
      <c r="C53" s="52"/>
      <c r="D53" s="52"/>
      <c r="E53" s="52"/>
      <c r="F53" s="53"/>
      <c r="H53" s="49">
        <f>IF(ISBLANK(E53),"",IF(AND(OR(F53&gt;=2,F53&lt;=-2),OR((D53-E53)&gt;=1000,(D53-E53)&lt;=-1000)),IF(ISBLANK(G53),'|'!B$56,""),""))</f>
      </c>
    </row>
    <row r="54" spans="1:8" ht="14.25" customHeight="1">
      <c r="A54" s="177" t="s">
        <v>33</v>
      </c>
      <c r="B54" s="56" t="s">
        <v>27</v>
      </c>
      <c r="C54" s="47"/>
      <c r="D54" s="47"/>
      <c r="E54" s="47"/>
      <c r="F54" s="30" t="str">
        <f>IF(OR(D54=0,E54=0),"-",E54/D54*100-100)</f>
        <v>-</v>
      </c>
      <c r="G54" s="48"/>
      <c r="H54" s="49">
        <f>IF(ISBLANK(E54),"",IF(AND(OR(F54&gt;=2,F54&lt;=-2),OR((D54-E54)&gt;=1000,(D54-E54)&lt;=-1000)),IF(ISBLANK(G54),'|'!B$56,""),""))</f>
      </c>
    </row>
    <row r="55" spans="1:8" ht="14.25">
      <c r="A55" s="178"/>
      <c r="B55" s="56" t="s">
        <v>25</v>
      </c>
      <c r="C55" s="47"/>
      <c r="D55" s="47"/>
      <c r="E55" s="47"/>
      <c r="F55" s="30" t="str">
        <f aca="true" t="shared" si="1" ref="F55:F60">IF(OR(D55=0,E55=0),"-",E55/D55*100-100)</f>
        <v>-</v>
      </c>
      <c r="G55" s="48"/>
      <c r="H55" s="49">
        <f>IF(ISBLANK(E55),"",IF(AND(OR(F55&gt;=2,F55&lt;=-2),OR((D55-E55)&gt;=1000,(D55-E55)&lt;=-1000)),IF(ISBLANK(G55),'|'!B$56,""),""))</f>
      </c>
    </row>
    <row r="56" spans="1:8" ht="14.25">
      <c r="A56" s="178"/>
      <c r="B56" s="56" t="s">
        <v>26</v>
      </c>
      <c r="C56" s="47"/>
      <c r="D56" s="47"/>
      <c r="E56" s="47"/>
      <c r="F56" s="30" t="str">
        <f t="shared" si="1"/>
        <v>-</v>
      </c>
      <c r="G56" s="48"/>
      <c r="H56" s="49">
        <f>IF(ISBLANK(E56),"",IF(AND(OR(F56&gt;=2,F56&lt;=-2),OR((D56-E56)&gt;=1000,(D56-E56)&lt;=-1000)),IF(ISBLANK(G56),'|'!B$56,""),""))</f>
      </c>
    </row>
    <row r="57" spans="1:8" ht="14.25">
      <c r="A57" s="178"/>
      <c r="B57" s="56" t="s">
        <v>133</v>
      </c>
      <c r="C57" s="47"/>
      <c r="D57" s="47"/>
      <c r="E57" s="47"/>
      <c r="F57" s="30" t="str">
        <f t="shared" si="1"/>
        <v>-</v>
      </c>
      <c r="G57" s="48"/>
      <c r="H57" s="49">
        <f>IF(ISBLANK(E57),"",IF(AND(OR(F57&gt;=2,F57&lt;=-2),OR((D57-E57)&gt;=1000,(D57-E57)&lt;=-1000)),IF(ISBLANK(G57),'|'!B$56,""),""))</f>
      </c>
    </row>
    <row r="58" spans="1:8" ht="14.25">
      <c r="A58" s="178"/>
      <c r="B58" s="37"/>
      <c r="C58" s="47"/>
      <c r="D58" s="47"/>
      <c r="E58" s="47"/>
      <c r="F58" s="30" t="str">
        <f t="shared" si="1"/>
        <v>-</v>
      </c>
      <c r="G58" s="48"/>
      <c r="H58" s="49">
        <f>IF(ISBLANK(E58),"",IF(AND(OR(F58&gt;=2,F58&lt;=-2),OR((D58-E58)&gt;=1000,(D58-E58)&lt;=-1000)),IF(ISBLANK(G58),'|'!B$56,""),""))</f>
      </c>
    </row>
    <row r="59" spans="1:8" ht="14.25">
      <c r="A59" s="178"/>
      <c r="B59" s="37"/>
      <c r="C59" s="47"/>
      <c r="D59" s="47"/>
      <c r="E59" s="47"/>
      <c r="F59" s="30" t="str">
        <f t="shared" si="1"/>
        <v>-</v>
      </c>
      <c r="G59" s="48"/>
      <c r="H59" s="49">
        <f>IF(ISBLANK(E59),"",IF(AND(OR(F59&gt;=2,F59&lt;=-2),OR((D59-E59)&gt;=1000,(D59-E59)&lt;=-1000)),IF(ISBLANK(G59),'|'!B$56,""),""))</f>
      </c>
    </row>
    <row r="60" spans="1:8" ht="14.25">
      <c r="A60" s="178"/>
      <c r="B60" s="37"/>
      <c r="C60" s="47"/>
      <c r="D60" s="47"/>
      <c r="E60" s="47"/>
      <c r="F60" s="30" t="str">
        <f t="shared" si="1"/>
        <v>-</v>
      </c>
      <c r="G60" s="48"/>
      <c r="H60" s="49">
        <f>IF(ISBLANK(E60),"",IF(AND(OR(F60&gt;=2,F60&lt;=-2),OR((D60-E60)&gt;=1000,(D60-E60)&lt;=-1000)),IF(ISBLANK(G60),'|'!B$56,""),""))</f>
      </c>
    </row>
    <row r="61" spans="1:8" ht="14.25">
      <c r="A61" s="179"/>
      <c r="B61" s="31" t="s">
        <v>24</v>
      </c>
      <c r="C61" s="32">
        <f ca="1">SUM(C54:OFFSET(C61,-1,0))</f>
        <v>0</v>
      </c>
      <c r="D61" s="32">
        <f ca="1">SUM(D54:OFFSET(D61,-1,0))</f>
        <v>0</v>
      </c>
      <c r="E61" s="32">
        <f ca="1">SUM(E54:OFFSET(E61,-1,0))</f>
        <v>0</v>
      </c>
      <c r="F61" s="30" t="str">
        <f>IF(OR(D61=0,E61=0),"-",E61/D61*100-100)</f>
        <v>-</v>
      </c>
      <c r="G61" s="51"/>
      <c r="H61" s="49"/>
    </row>
    <row r="62" spans="3:6" ht="14.25">
      <c r="C62" s="52"/>
      <c r="D62" s="52"/>
      <c r="E62" s="52"/>
      <c r="F62" s="57"/>
    </row>
    <row r="63" spans="2:8" ht="14.25">
      <c r="B63" s="43" t="s">
        <v>117</v>
      </c>
      <c r="C63" s="52"/>
      <c r="D63" s="52"/>
      <c r="E63" s="52"/>
      <c r="F63" s="57"/>
      <c r="H63" s="34" t="s">
        <v>60</v>
      </c>
    </row>
    <row r="64" spans="1:9" ht="14.25">
      <c r="A64" s="173" t="s">
        <v>33</v>
      </c>
      <c r="B64" s="56" t="s">
        <v>42</v>
      </c>
      <c r="C64" s="47"/>
      <c r="D64" s="47"/>
      <c r="E64" s="47"/>
      <c r="F64" s="36" t="str">
        <f>IF(OR(D64=0,E64=0),"-",E64/D64*100-100)</f>
        <v>-</v>
      </c>
      <c r="G64" s="48"/>
      <c r="H64" s="37"/>
      <c r="I64" s="49">
        <f>IF(ISBLANK(E64),"",IF(AND(OR(F64&gt;=2,F64&lt;=-2),OR((D64-E64)&gt;=1000,(D64-E64)&lt;=-1000)),IF(ISBLANK(G64),IF(ISBLANK(H64),'|'!B$57,'|'!B$56),IF(ISBLANK(E64),"",IF(ISBLANK(H64),'|'!B$58,""))),IF(ISBLANK(H64),'|'!B$58,"")))</f>
      </c>
    </row>
    <row r="65" spans="1:9" ht="14.25">
      <c r="A65" s="173"/>
      <c r="B65" s="56" t="s">
        <v>74</v>
      </c>
      <c r="C65" s="47"/>
      <c r="D65" s="47"/>
      <c r="E65" s="47"/>
      <c r="F65" s="36" t="str">
        <f aca="true" t="shared" si="2" ref="F65:F74">IF(OR(D65=0,E65=0),"-",E65/D65*100-100)</f>
        <v>-</v>
      </c>
      <c r="G65" s="48"/>
      <c r="H65" s="37"/>
      <c r="I65" s="49">
        <f>IF(ISBLANK(E65),"",IF(AND(OR(F65&gt;=2,F65&lt;=-2),OR((D65-E65)&gt;=1000,(D65-E65)&lt;=-1000)),IF(ISBLANK(G65),IF(ISBLANK(H65),'|'!B$57,'|'!B$56),IF(ISBLANK(E65),"",IF(ISBLANK(H65),'|'!B$58,""))),IF(ISBLANK(H65),'|'!B$58,"")))</f>
      </c>
    </row>
    <row r="66" spans="1:9" ht="14.25">
      <c r="A66" s="173"/>
      <c r="B66" s="56" t="s">
        <v>75</v>
      </c>
      <c r="C66" s="47"/>
      <c r="D66" s="47"/>
      <c r="E66" s="47"/>
      <c r="F66" s="36" t="str">
        <f t="shared" si="2"/>
        <v>-</v>
      </c>
      <c r="G66" s="48"/>
      <c r="H66" s="37"/>
      <c r="I66" s="49">
        <f>IF(ISBLANK(E66),"",IF(AND(OR(F66&gt;=2,F66&lt;=-2),OR((D66-E66)&gt;=1000,(D66-E66)&lt;=-1000)),IF(ISBLANK(G66),IF(ISBLANK(H66),'|'!B$57,'|'!B$56),IF(ISBLANK(E66),"",IF(ISBLANK(H66),'|'!B$58,""))),IF(ISBLANK(H66),'|'!B$58,"")))</f>
      </c>
    </row>
    <row r="67" spans="1:9" ht="14.25">
      <c r="A67" s="173"/>
      <c r="B67" s="56" t="s">
        <v>90</v>
      </c>
      <c r="C67" s="47"/>
      <c r="D67" s="47"/>
      <c r="E67" s="47"/>
      <c r="F67" s="36" t="str">
        <f t="shared" si="2"/>
        <v>-</v>
      </c>
      <c r="G67" s="48"/>
      <c r="H67" s="37"/>
      <c r="I67" s="49">
        <f>IF(ISBLANK(E67),"",IF(AND(OR(F67&gt;=2,F67&lt;=-2),OR((D67-E67)&gt;=1000,(D67-E67)&lt;=-1000)),IF(ISBLANK(G67),IF(ISBLANK(H67),'|'!B$57,'|'!B$56),IF(ISBLANK(E67),"",IF(ISBLANK(H67),'|'!B$58,""))),IF(ISBLANK(H67),'|'!B$58,"")))</f>
      </c>
    </row>
    <row r="68" spans="1:9" ht="14.25">
      <c r="A68" s="173"/>
      <c r="B68" s="56" t="s">
        <v>101</v>
      </c>
      <c r="C68" s="47"/>
      <c r="D68" s="47"/>
      <c r="E68" s="47"/>
      <c r="F68" s="36" t="str">
        <f t="shared" si="2"/>
        <v>-</v>
      </c>
      <c r="G68" s="48"/>
      <c r="H68" s="37"/>
      <c r="I68" s="49">
        <f>IF(ISBLANK(E68),"",IF(AND(OR(F68&gt;=2,F68&lt;=-2),OR((D68-E68)&gt;=1000,(D68-E68)&lt;=-1000)),IF(ISBLANK(G68),IF(ISBLANK(H68),'|'!B$57,'|'!B$56),IF(ISBLANK(E68),"",IF(ISBLANK(H68),'|'!B$58,""))),IF(ISBLANK(H68),'|'!B$58,"")))</f>
      </c>
    </row>
    <row r="69" spans="1:9" ht="14.25">
      <c r="A69" s="173"/>
      <c r="B69" s="56" t="s">
        <v>40</v>
      </c>
      <c r="C69" s="47"/>
      <c r="D69" s="47"/>
      <c r="E69" s="47"/>
      <c r="F69" s="36" t="str">
        <f t="shared" si="2"/>
        <v>-</v>
      </c>
      <c r="G69" s="48"/>
      <c r="H69" s="37"/>
      <c r="I69" s="49">
        <f>IF(ISBLANK(E69),"",IF(AND(OR(F69&gt;=2,F69&lt;=-2),OR((D69-E69)&gt;=1000,(D69-E69)&lt;=-1000)),IF(ISBLANK(G69),IF(ISBLANK(H69),'|'!B$57,'|'!B$56),IF(ISBLANK(E69),"",IF(ISBLANK(H69),'|'!B$58,""))),IF(ISBLANK(H69),'|'!B$58,"")))</f>
      </c>
    </row>
    <row r="70" spans="1:9" ht="14.25">
      <c r="A70" s="173"/>
      <c r="B70" s="37"/>
      <c r="C70" s="47"/>
      <c r="D70" s="47"/>
      <c r="E70" s="47"/>
      <c r="F70" s="36" t="str">
        <f t="shared" si="2"/>
        <v>-</v>
      </c>
      <c r="G70" s="48"/>
      <c r="H70" s="37"/>
      <c r="I70" s="49">
        <f>IF(ISBLANK(E70),"",IF(AND(OR(F70&gt;=2,F70&lt;=-2),OR((D70-E70)&gt;=1000,(D70-E70)&lt;=-1000)),IF(ISBLANK(G70),IF(ISBLANK(H70),'|'!B$57,'|'!B$56),IF(ISBLANK(E70),"",IF(ISBLANK(H70),'|'!B$58,""))),IF(ISBLANK(H70),'|'!B$58,"")))</f>
      </c>
    </row>
    <row r="71" spans="1:9" ht="14.25">
      <c r="A71" s="173"/>
      <c r="B71" s="37"/>
      <c r="C71" s="47"/>
      <c r="D71" s="47"/>
      <c r="E71" s="47"/>
      <c r="F71" s="36" t="str">
        <f t="shared" si="2"/>
        <v>-</v>
      </c>
      <c r="G71" s="48"/>
      <c r="H71" s="37"/>
      <c r="I71" s="49">
        <f>IF(ISBLANK(E71),"",IF(AND(OR(F71&gt;=2,F71&lt;=-2),OR((D71-E71)&gt;=1000,(D71-E71)&lt;=-1000)),IF(ISBLANK(G71),IF(ISBLANK(H71),'|'!B$57,'|'!B$56),IF(ISBLANK(E71),"",IF(ISBLANK(H71),'|'!B$58,""))),IF(ISBLANK(H71),'|'!B$58,"")))</f>
      </c>
    </row>
    <row r="72" spans="1:9" ht="14.25">
      <c r="A72" s="173"/>
      <c r="B72" s="37"/>
      <c r="C72" s="47"/>
      <c r="D72" s="47"/>
      <c r="E72" s="47"/>
      <c r="F72" s="36" t="str">
        <f t="shared" si="2"/>
        <v>-</v>
      </c>
      <c r="G72" s="48"/>
      <c r="H72" s="37"/>
      <c r="I72" s="49">
        <f>IF(ISBLANK(E72),"",IF(AND(OR(F72&gt;=2,F72&lt;=-2),OR((D72-E72)&gt;=1000,(D72-E72)&lt;=-1000)),IF(ISBLANK(G72),IF(ISBLANK(H72),'|'!B$57,'|'!B$56),IF(ISBLANK(E72),"",IF(ISBLANK(H72),'|'!B$58,""))),IF(ISBLANK(H72),'|'!B$58,"")))</f>
      </c>
    </row>
    <row r="73" spans="1:9" ht="14.25">
      <c r="A73" s="173"/>
      <c r="B73" s="56" t="s">
        <v>132</v>
      </c>
      <c r="C73" s="47"/>
      <c r="D73" s="47"/>
      <c r="E73" s="47"/>
      <c r="F73" s="36" t="str">
        <f t="shared" si="2"/>
        <v>-</v>
      </c>
      <c r="G73" s="48"/>
      <c r="H73" s="37"/>
      <c r="I73" s="49">
        <f>IF(ISBLANK(E73),"",IF(AND(OR(F73&gt;=2,F73&lt;=-2),OR((D73-E73)&gt;=1000,(D73-E73)&lt;=-1000)),IF(ISBLANK(G73),IF(ISBLANK(H73),'|'!B$57,'|'!B$56),IF(ISBLANK(E73),"",IF(ISBLANK(H73),'|'!B$58,""))),IF(ISBLANK(H73),'|'!B$58,"")))</f>
      </c>
    </row>
    <row r="74" spans="1:7" ht="14.25">
      <c r="A74" s="173"/>
      <c r="B74" s="31" t="s">
        <v>24</v>
      </c>
      <c r="C74" s="32">
        <f ca="1">SUM(C64:OFFSET(C74,-1,0))</f>
        <v>0</v>
      </c>
      <c r="D74" s="32">
        <f ca="1">SUM(D64:OFFSET(D74,-1,0))</f>
        <v>0</v>
      </c>
      <c r="E74" s="32">
        <f ca="1">SUM(E64:OFFSET(E74,-1,0))</f>
        <v>0</v>
      </c>
      <c r="F74" s="36" t="str">
        <f t="shared" si="2"/>
        <v>-</v>
      </c>
      <c r="G74" s="51"/>
    </row>
    <row r="75" spans="3:6" ht="14.25">
      <c r="C75" s="52"/>
      <c r="D75" s="52"/>
      <c r="E75" s="52"/>
      <c r="F75" s="57"/>
    </row>
    <row r="76" spans="2:6" ht="14.25">
      <c r="B76" s="43" t="s">
        <v>34</v>
      </c>
      <c r="C76" s="52"/>
      <c r="D76" s="52"/>
      <c r="E76" s="52"/>
      <c r="F76" s="57"/>
    </row>
    <row r="77" spans="2:7" ht="14.25">
      <c r="B77" s="31" t="s">
        <v>24</v>
      </c>
      <c r="C77" s="32">
        <f>C61+C74</f>
        <v>0</v>
      </c>
      <c r="D77" s="32">
        <f>D61+D74</f>
        <v>0</v>
      </c>
      <c r="E77" s="32">
        <f>E61+E74</f>
        <v>0</v>
      </c>
      <c r="F77" s="36" t="str">
        <f>IF(OR(D79=0,E79=0),"-",E79/D79*100-100)</f>
        <v>-</v>
      </c>
      <c r="G77" s="51"/>
    </row>
    <row r="78" spans="3:6" ht="14.25">
      <c r="C78" s="52"/>
      <c r="D78" s="52"/>
      <c r="E78" s="52"/>
      <c r="F78" s="57"/>
    </row>
    <row r="79" spans="2:7" ht="14.25">
      <c r="B79" s="38" t="s">
        <v>134</v>
      </c>
      <c r="C79" s="39">
        <f>C77-C48</f>
        <v>0</v>
      </c>
      <c r="D79" s="39">
        <f>IF(ISBLANK(D73),D48-D77,D77-D48)</f>
        <v>0</v>
      </c>
      <c r="E79" s="39">
        <f>E48-E77</f>
        <v>0</v>
      </c>
      <c r="F79" s="58" t="str">
        <f>IF(OR(D79=0,E79=0),"-",E79/D79*100-100)</f>
        <v>-</v>
      </c>
      <c r="G79" s="51"/>
    </row>
    <row r="93" spans="3:8" ht="14.25">
      <c r="C93" s="151" t="s">
        <v>113</v>
      </c>
      <c r="D93" s="151" t="s">
        <v>58</v>
      </c>
      <c r="H93" s="151" t="s">
        <v>61</v>
      </c>
    </row>
    <row r="94" spans="3:8" ht="14.25">
      <c r="C94" s="151" t="s">
        <v>112</v>
      </c>
      <c r="D94" s="151" t="s">
        <v>59</v>
      </c>
      <c r="H94" s="151" t="s">
        <v>62</v>
      </c>
    </row>
    <row r="97" ht="14.25" hidden="1">
      <c r="H97" s="42" t="s">
        <v>72</v>
      </c>
    </row>
  </sheetData>
  <sheetProtection password="CDA9" sheet="1" objects="1" scenarios="1"/>
  <mergeCells count="14">
    <mergeCell ref="C5:G5"/>
    <mergeCell ref="A64:A74"/>
    <mergeCell ref="A42:A45"/>
    <mergeCell ref="A9:A39"/>
    <mergeCell ref="A54:A61"/>
    <mergeCell ref="A1:B1"/>
    <mergeCell ref="A2:B2"/>
    <mergeCell ref="A5:B5"/>
    <mergeCell ref="A3:B3"/>
    <mergeCell ref="C3:G3"/>
    <mergeCell ref="A4:B4"/>
    <mergeCell ref="C4:G4"/>
    <mergeCell ref="C1:G1"/>
    <mergeCell ref="C2:G2"/>
  </mergeCells>
  <dataValidations count="4">
    <dataValidation type="list" allowBlank="1" showInputMessage="1" showErrorMessage="1" sqref="C3:G3">
      <formula1>$D$93:$D$94</formula1>
    </dataValidation>
    <dataValidation type="list" allowBlank="1" showInputMessage="1" showErrorMessage="1" sqref="H64:H73">
      <formula1>$H$93:$H$94</formula1>
    </dataValidation>
    <dataValidation type="list" allowBlank="1" showInputMessage="1" showErrorMessage="1" sqref="C4:G4">
      <formula1>$C$93:$C$94</formula1>
    </dataValidation>
    <dataValidation type="custom" allowBlank="1" showErrorMessage="1" errorTitle="Fehler Eingabe Schuljahr" error="Bitte tragen Sie das Schuljahr im Format [Jahr/Jahr+1] ein, z.B. 2023/2024." sqref="C5:G5">
      <formula1>IF(AND(ISNUMBER(VALUE(MID(C5,1,4))),MID(C5,5,1)="/",ISNUMBER(VALUE(MID(C5,6,4))),((VALUE(MID(C5,1,4))+1)=VALUE(MID(C5,6,4)))),TRUE,FALSE)</formula1>
    </dataValidation>
  </dataValidations>
  <printOptions/>
  <pageMargins left="0.31496062992125984" right="0.31496062992125984" top="0.5905511811023623" bottom="0.5905511811023623" header="0.31496062992125984" footer="0.31496062992125984"/>
  <pageSetup fitToHeight="0" fitToWidth="1" horizontalDpi="600" verticalDpi="600" orientation="landscape" paperSize="9" scale="71" r:id="rId3"/>
  <headerFooter>
    <oddHeader>&amp;L&amp;A / &amp;D</oddHeader>
    <oddFooter>&amp;R&amp;P</oddFooter>
  </headerFooter>
  <rowBreaks count="1" manualBreakCount="1">
    <brk id="40" max="255" man="1"/>
  </rowBreaks>
  <legacyDrawing r:id="rId2"/>
</worksheet>
</file>

<file path=xl/worksheets/sheet3.xml><?xml version="1.0" encoding="utf-8"?>
<worksheet xmlns="http://schemas.openxmlformats.org/spreadsheetml/2006/main" xmlns:r="http://schemas.openxmlformats.org/officeDocument/2006/relationships">
  <sheetPr codeName="Tabelle3">
    <tabColor theme="6" tint="0.39998000860214233"/>
    <pageSetUpPr fitToPage="1"/>
  </sheetPr>
  <dimension ref="A2:L56"/>
  <sheetViews>
    <sheetView zoomScale="90" zoomScaleNormal="90" zoomScalePageLayoutView="0" workbookViewId="0" topLeftCell="A22">
      <selection activeCell="A15" sqref="A15:E15"/>
    </sheetView>
  </sheetViews>
  <sheetFormatPr defaultColWidth="11.421875" defaultRowHeight="15"/>
  <cols>
    <col min="1" max="1" width="13.00390625" style="42" customWidth="1"/>
    <col min="2" max="2" width="37.140625" style="42" customWidth="1"/>
    <col min="3" max="3" width="54.28125" style="42" customWidth="1"/>
    <col min="4" max="4" width="21.7109375" style="42" customWidth="1"/>
    <col min="5" max="5" width="28.140625" style="42" customWidth="1"/>
    <col min="6" max="6" width="13.00390625" style="42" customWidth="1"/>
    <col min="7" max="7" width="23.28125" style="42" customWidth="1"/>
    <col min="8" max="8" width="26.57421875" style="42" customWidth="1"/>
    <col min="9" max="9" width="21.421875" style="42" customWidth="1"/>
    <col min="10" max="10" width="11.421875" style="42" customWidth="1"/>
    <col min="11" max="11" width="15.7109375" style="42" customWidth="1"/>
    <col min="12" max="12" width="13.7109375" style="42" customWidth="1"/>
    <col min="13" max="18" width="11.421875" style="42" customWidth="1"/>
    <col min="19" max="16384" width="11.421875" style="42" customWidth="1"/>
  </cols>
  <sheetData>
    <row r="1" ht="15" thickBot="1"/>
    <row r="2" spans="1:12" ht="15" thickBot="1">
      <c r="A2" s="2"/>
      <c r="B2" s="2"/>
      <c r="C2" s="2"/>
      <c r="D2" s="2"/>
      <c r="E2" s="2"/>
      <c r="F2" s="2"/>
      <c r="G2" s="2"/>
      <c r="H2" s="2"/>
      <c r="I2" s="198" t="str">
        <f>Finanzplan!$C$6-1&amp;"/"&amp;Finanzplan!D6-1&amp;" (Vorjahr)"</f>
        <v>2022/2023 (Vorjahr)</v>
      </c>
      <c r="J2" s="199"/>
      <c r="K2" s="191" t="s">
        <v>131</v>
      </c>
      <c r="L2" s="192"/>
    </row>
    <row r="3" spans="1:12" s="45" customFormat="1" ht="44.25" customHeight="1" thickBot="1">
      <c r="A3" s="13"/>
      <c r="B3" s="60" t="s">
        <v>16</v>
      </c>
      <c r="C3" s="61" t="s">
        <v>102</v>
      </c>
      <c r="D3" s="186" t="s">
        <v>17</v>
      </c>
      <c r="E3" s="187"/>
      <c r="F3" s="61" t="str">
        <f>"W-ST "&amp;Finanzplan!$C$5</f>
        <v>W-ST 2023/2024</v>
      </c>
      <c r="G3" s="62" t="s">
        <v>71</v>
      </c>
      <c r="H3" s="61" t="s">
        <v>18</v>
      </c>
      <c r="I3" s="64" t="str">
        <f>"Lohnkosten inkl. LNK "&amp;Finanzplan!$C$6-1&amp;" (Vorjahr)"</f>
        <v>Lohnkosten inkl. LNK 2022 (Vorjahr)</v>
      </c>
      <c r="J3" s="65" t="str">
        <f>"W-ST "&amp;Finanzplan!$C$6-1&amp;" (Vorjahr)"</f>
        <v>W-ST 2022 (Vorjahr)</v>
      </c>
      <c r="K3" s="66" t="s">
        <v>55</v>
      </c>
      <c r="L3" s="67" t="s">
        <v>49</v>
      </c>
    </row>
    <row r="4" spans="1:12" ht="15" customHeight="1">
      <c r="A4" s="180" t="s">
        <v>14</v>
      </c>
      <c r="B4" s="68"/>
      <c r="C4" s="120"/>
      <c r="D4" s="188"/>
      <c r="E4" s="188"/>
      <c r="F4" s="129"/>
      <c r="G4" s="132"/>
      <c r="H4" s="70"/>
      <c r="I4" s="136"/>
      <c r="J4" s="72"/>
      <c r="K4" s="73">
        <f>H4-I4</f>
        <v>0</v>
      </c>
      <c r="L4" s="193"/>
    </row>
    <row r="5" spans="1:12" ht="14.25">
      <c r="A5" s="181"/>
      <c r="B5" s="74"/>
      <c r="C5" s="78"/>
      <c r="D5" s="184"/>
      <c r="E5" s="184"/>
      <c r="F5" s="130"/>
      <c r="G5" s="100"/>
      <c r="H5" s="76"/>
      <c r="I5" s="137"/>
      <c r="J5" s="79"/>
      <c r="K5" s="73">
        <f aca="true" t="shared" si="0" ref="K5:K13">H5-I5</f>
        <v>0</v>
      </c>
      <c r="L5" s="194"/>
    </row>
    <row r="6" spans="1:12" ht="14.25">
      <c r="A6" s="181"/>
      <c r="B6" s="74"/>
      <c r="C6" s="78"/>
      <c r="D6" s="184"/>
      <c r="E6" s="184"/>
      <c r="F6" s="130"/>
      <c r="G6" s="100"/>
      <c r="H6" s="76"/>
      <c r="I6" s="137"/>
      <c r="J6" s="79"/>
      <c r="K6" s="73">
        <f t="shared" si="0"/>
        <v>0</v>
      </c>
      <c r="L6" s="194"/>
    </row>
    <row r="7" spans="1:12" ht="14.25">
      <c r="A7" s="181"/>
      <c r="B7" s="74"/>
      <c r="C7" s="78"/>
      <c r="D7" s="184"/>
      <c r="E7" s="184"/>
      <c r="F7" s="130"/>
      <c r="G7" s="100"/>
      <c r="H7" s="76"/>
      <c r="I7" s="137"/>
      <c r="J7" s="79"/>
      <c r="K7" s="73">
        <f t="shared" si="0"/>
        <v>0</v>
      </c>
      <c r="L7" s="194"/>
    </row>
    <row r="8" spans="1:12" ht="14.25">
      <c r="A8" s="181"/>
      <c r="B8" s="74"/>
      <c r="C8" s="78"/>
      <c r="D8" s="184"/>
      <c r="E8" s="184"/>
      <c r="F8" s="130"/>
      <c r="G8" s="100"/>
      <c r="H8" s="76"/>
      <c r="I8" s="137"/>
      <c r="J8" s="79"/>
      <c r="K8" s="73">
        <f t="shared" si="0"/>
        <v>0</v>
      </c>
      <c r="L8" s="194"/>
    </row>
    <row r="9" spans="1:12" ht="14.25">
      <c r="A9" s="181"/>
      <c r="B9" s="74"/>
      <c r="C9" s="78"/>
      <c r="D9" s="184"/>
      <c r="E9" s="184"/>
      <c r="F9" s="130"/>
      <c r="G9" s="100"/>
      <c r="H9" s="76"/>
      <c r="I9" s="137"/>
      <c r="J9" s="79"/>
      <c r="K9" s="73">
        <f t="shared" si="0"/>
        <v>0</v>
      </c>
      <c r="L9" s="194"/>
    </row>
    <row r="10" spans="1:12" ht="14.25">
      <c r="A10" s="181"/>
      <c r="B10" s="74"/>
      <c r="C10" s="78"/>
      <c r="D10" s="184"/>
      <c r="E10" s="184"/>
      <c r="F10" s="130"/>
      <c r="G10" s="100"/>
      <c r="H10" s="76"/>
      <c r="I10" s="137"/>
      <c r="J10" s="79"/>
      <c r="K10" s="73">
        <f t="shared" si="0"/>
        <v>0</v>
      </c>
      <c r="L10" s="194"/>
    </row>
    <row r="11" spans="1:12" ht="14.25">
      <c r="A11" s="181"/>
      <c r="B11" s="74"/>
      <c r="C11" s="78"/>
      <c r="D11" s="184"/>
      <c r="E11" s="184"/>
      <c r="F11" s="130"/>
      <c r="G11" s="100"/>
      <c r="H11" s="76"/>
      <c r="I11" s="137"/>
      <c r="J11" s="79"/>
      <c r="K11" s="73">
        <f t="shared" si="0"/>
        <v>0</v>
      </c>
      <c r="L11" s="194"/>
    </row>
    <row r="12" spans="1:12" ht="14.25">
      <c r="A12" s="181"/>
      <c r="B12" s="74"/>
      <c r="C12" s="78"/>
      <c r="D12" s="184"/>
      <c r="E12" s="184"/>
      <c r="F12" s="130"/>
      <c r="G12" s="100"/>
      <c r="H12" s="76"/>
      <c r="I12" s="137"/>
      <c r="J12" s="79"/>
      <c r="K12" s="73">
        <f t="shared" si="0"/>
        <v>0</v>
      </c>
      <c r="L12" s="194"/>
    </row>
    <row r="13" spans="1:12" ht="15" thickBot="1">
      <c r="A13" s="182"/>
      <c r="B13" s="80"/>
      <c r="C13" s="83"/>
      <c r="D13" s="185"/>
      <c r="E13" s="185"/>
      <c r="F13" s="131"/>
      <c r="G13" s="111"/>
      <c r="H13" s="135"/>
      <c r="I13" s="138"/>
      <c r="J13" s="84"/>
      <c r="K13" s="73">
        <f t="shared" si="0"/>
        <v>0</v>
      </c>
      <c r="L13" s="195"/>
    </row>
    <row r="14" spans="1:12" ht="15" thickBot="1">
      <c r="A14" s="183" t="s">
        <v>19</v>
      </c>
      <c r="B14" s="168"/>
      <c r="C14" s="168"/>
      <c r="D14" s="168"/>
      <c r="E14" s="168"/>
      <c r="F14" s="85">
        <f>SUM(F4:F13)</f>
        <v>0</v>
      </c>
      <c r="G14" s="85"/>
      <c r="H14" s="86">
        <f>SUM(H4:H13)</f>
        <v>0</v>
      </c>
      <c r="I14" s="87">
        <f>SUM(I4:I13)</f>
        <v>0</v>
      </c>
      <c r="J14" s="88">
        <f>SUM(J4:J13)</f>
        <v>0</v>
      </c>
      <c r="K14" s="89">
        <f>H14-I14</f>
        <v>0</v>
      </c>
      <c r="L14" s="90" t="str">
        <f>IF(OR(I14=0,H14=0),"-",H14/I14*100-100)</f>
        <v>-</v>
      </c>
    </row>
    <row r="15" spans="1:12" ht="14.25">
      <c r="A15" s="168"/>
      <c r="B15" s="168"/>
      <c r="C15" s="168"/>
      <c r="D15" s="168"/>
      <c r="E15" s="168"/>
      <c r="F15" s="43"/>
      <c r="G15" s="43"/>
      <c r="H15" s="122"/>
      <c r="I15" s="189"/>
      <c r="J15" s="189"/>
      <c r="K15" s="91"/>
      <c r="L15" s="92"/>
    </row>
    <row r="16" spans="1:12" ht="15" thickBot="1">
      <c r="A16" s="93"/>
      <c r="B16" s="93"/>
      <c r="C16" s="93"/>
      <c r="D16" s="93"/>
      <c r="E16" s="93"/>
      <c r="F16" s="43"/>
      <c r="G16" s="43"/>
      <c r="H16" s="94"/>
      <c r="I16" s="94"/>
      <c r="K16" s="91"/>
      <c r="L16" s="92"/>
    </row>
    <row r="17" spans="2:12" ht="15" thickBot="1">
      <c r="B17" s="2"/>
      <c r="C17" s="2"/>
      <c r="D17" s="2"/>
      <c r="E17" s="2"/>
      <c r="F17" s="2"/>
      <c r="G17" s="2"/>
      <c r="H17" s="2"/>
      <c r="I17" s="198" t="str">
        <f>Finanzplan!$C$6-1&amp;"/"&amp;Finanzplan!D6-1&amp;" (Vorjahr)"</f>
        <v>2022/2023 (Vorjahr)</v>
      </c>
      <c r="J17" s="199"/>
      <c r="K17" s="191" t="s">
        <v>131</v>
      </c>
      <c r="L17" s="192"/>
    </row>
    <row r="18" spans="2:12" ht="43.5" customHeight="1" thickBot="1">
      <c r="B18" s="95" t="s">
        <v>16</v>
      </c>
      <c r="C18" s="96" t="s">
        <v>103</v>
      </c>
      <c r="D18" s="61" t="s">
        <v>91</v>
      </c>
      <c r="E18" s="61" t="s">
        <v>17</v>
      </c>
      <c r="F18" s="61" t="str">
        <f>"W-ST "&amp;Finanzplan!$C$5</f>
        <v>W-ST 2023/2024</v>
      </c>
      <c r="G18" s="62" t="s">
        <v>71</v>
      </c>
      <c r="H18" s="63" t="s">
        <v>18</v>
      </c>
      <c r="I18" s="121" t="str">
        <f>"Lohnkosten inkl. LNK "&amp;Finanzplan!$C$6-1&amp;" (Vorjahr)"</f>
        <v>Lohnkosten inkl. LNK 2022 (Vorjahr)</v>
      </c>
      <c r="J18" s="65" t="str">
        <f>"W-ST "&amp;Finanzplan!$C$6-1&amp;" (Vorjahr)"</f>
        <v>W-ST 2022 (Vorjahr)</v>
      </c>
      <c r="K18" s="66" t="s">
        <v>55</v>
      </c>
      <c r="L18" s="97" t="s">
        <v>49</v>
      </c>
    </row>
    <row r="19" spans="1:12" ht="15" customHeight="1">
      <c r="A19" s="180" t="s">
        <v>91</v>
      </c>
      <c r="B19" s="71"/>
      <c r="C19" s="69"/>
      <c r="D19" s="69"/>
      <c r="E19" s="98"/>
      <c r="F19" s="99"/>
      <c r="G19" s="99"/>
      <c r="H19" s="133"/>
      <c r="I19" s="136"/>
      <c r="J19" s="72"/>
      <c r="K19" s="73">
        <f>H19-I19</f>
        <v>0</v>
      </c>
      <c r="L19" s="196"/>
    </row>
    <row r="20" spans="1:12" ht="14.25">
      <c r="A20" s="181"/>
      <c r="B20" s="77"/>
      <c r="C20" s="37"/>
      <c r="D20" s="37"/>
      <c r="E20" s="75"/>
      <c r="F20" s="100"/>
      <c r="G20" s="100"/>
      <c r="H20" s="76"/>
      <c r="I20" s="137"/>
      <c r="J20" s="79"/>
      <c r="K20" s="73">
        <f aca="true" t="shared" si="1" ref="K20:K54">H20-I20</f>
        <v>0</v>
      </c>
      <c r="L20" s="197"/>
    </row>
    <row r="21" spans="1:12" ht="14.25">
      <c r="A21" s="181"/>
      <c r="B21" s="77"/>
      <c r="C21" s="37"/>
      <c r="D21" s="37"/>
      <c r="E21" s="101"/>
      <c r="F21" s="100"/>
      <c r="G21" s="100"/>
      <c r="H21" s="76"/>
      <c r="I21" s="137"/>
      <c r="J21" s="79"/>
      <c r="K21" s="73">
        <f t="shared" si="1"/>
        <v>0</v>
      </c>
      <c r="L21" s="197"/>
    </row>
    <row r="22" spans="1:12" ht="14.25">
      <c r="A22" s="181"/>
      <c r="B22" s="77"/>
      <c r="C22" s="37"/>
      <c r="D22" s="37"/>
      <c r="E22" s="75"/>
      <c r="F22" s="100"/>
      <c r="G22" s="100"/>
      <c r="H22" s="76"/>
      <c r="I22" s="137"/>
      <c r="J22" s="79"/>
      <c r="K22" s="73">
        <f t="shared" si="1"/>
        <v>0</v>
      </c>
      <c r="L22" s="197"/>
    </row>
    <row r="23" spans="1:12" ht="14.25">
      <c r="A23" s="181"/>
      <c r="B23" s="77"/>
      <c r="C23" s="37"/>
      <c r="D23" s="37"/>
      <c r="E23" s="75"/>
      <c r="F23" s="100"/>
      <c r="G23" s="100"/>
      <c r="H23" s="76"/>
      <c r="I23" s="137"/>
      <c r="J23" s="79"/>
      <c r="K23" s="73">
        <f t="shared" si="1"/>
        <v>0</v>
      </c>
      <c r="L23" s="197"/>
    </row>
    <row r="24" spans="1:12" ht="14.25">
      <c r="A24" s="181"/>
      <c r="B24" s="77"/>
      <c r="C24" s="37"/>
      <c r="D24" s="37"/>
      <c r="E24" s="75"/>
      <c r="F24" s="100"/>
      <c r="G24" s="100"/>
      <c r="H24" s="76"/>
      <c r="I24" s="137"/>
      <c r="J24" s="79"/>
      <c r="K24" s="73">
        <f t="shared" si="1"/>
        <v>0</v>
      </c>
      <c r="L24" s="197"/>
    </row>
    <row r="25" spans="1:12" ht="14.25">
      <c r="A25" s="181"/>
      <c r="B25" s="77"/>
      <c r="C25" s="37"/>
      <c r="D25" s="37"/>
      <c r="E25" s="75"/>
      <c r="F25" s="100"/>
      <c r="G25" s="100"/>
      <c r="H25" s="76"/>
      <c r="I25" s="137"/>
      <c r="J25" s="79"/>
      <c r="K25" s="73">
        <f t="shared" si="1"/>
        <v>0</v>
      </c>
      <c r="L25" s="197"/>
    </row>
    <row r="26" spans="1:12" ht="14.25">
      <c r="A26" s="181"/>
      <c r="B26" s="77"/>
      <c r="C26" s="37"/>
      <c r="D26" s="37"/>
      <c r="E26" s="75"/>
      <c r="F26" s="100"/>
      <c r="G26" s="100"/>
      <c r="H26" s="76"/>
      <c r="I26" s="137"/>
      <c r="J26" s="79"/>
      <c r="K26" s="73">
        <f t="shared" si="1"/>
        <v>0</v>
      </c>
      <c r="L26" s="197"/>
    </row>
    <row r="27" spans="1:12" ht="14.25">
      <c r="A27" s="181"/>
      <c r="B27" s="77"/>
      <c r="C27" s="37"/>
      <c r="D27" s="37"/>
      <c r="E27" s="75"/>
      <c r="F27" s="100"/>
      <c r="G27" s="100"/>
      <c r="H27" s="76"/>
      <c r="I27" s="137"/>
      <c r="J27" s="79"/>
      <c r="K27" s="73">
        <f t="shared" si="1"/>
        <v>0</v>
      </c>
      <c r="L27" s="197"/>
    </row>
    <row r="28" spans="1:12" ht="14.25">
      <c r="A28" s="181"/>
      <c r="B28" s="77"/>
      <c r="C28" s="37"/>
      <c r="D28" s="37"/>
      <c r="E28" s="75"/>
      <c r="F28" s="100"/>
      <c r="G28" s="100"/>
      <c r="H28" s="76"/>
      <c r="I28" s="137"/>
      <c r="J28" s="79"/>
      <c r="K28" s="73">
        <f t="shared" si="1"/>
        <v>0</v>
      </c>
      <c r="L28" s="197"/>
    </row>
    <row r="29" spans="1:12" ht="14.25">
      <c r="A29" s="181"/>
      <c r="B29" s="77"/>
      <c r="C29" s="37"/>
      <c r="D29" s="37"/>
      <c r="E29" s="75"/>
      <c r="F29" s="100"/>
      <c r="G29" s="100"/>
      <c r="H29" s="76"/>
      <c r="I29" s="137"/>
      <c r="J29" s="79"/>
      <c r="K29" s="73">
        <f t="shared" si="1"/>
        <v>0</v>
      </c>
      <c r="L29" s="197"/>
    </row>
    <row r="30" spans="1:12" ht="14.25">
      <c r="A30" s="181"/>
      <c r="B30" s="77"/>
      <c r="C30" s="37"/>
      <c r="D30" s="37"/>
      <c r="E30" s="75"/>
      <c r="F30" s="100"/>
      <c r="G30" s="100"/>
      <c r="H30" s="76"/>
      <c r="I30" s="137"/>
      <c r="J30" s="79"/>
      <c r="K30" s="73">
        <f t="shared" si="1"/>
        <v>0</v>
      </c>
      <c r="L30" s="197"/>
    </row>
    <row r="31" spans="1:12" ht="14.25">
      <c r="A31" s="181"/>
      <c r="B31" s="77"/>
      <c r="C31" s="37"/>
      <c r="D31" s="37"/>
      <c r="E31" s="75"/>
      <c r="F31" s="100"/>
      <c r="G31" s="100"/>
      <c r="H31" s="76"/>
      <c r="I31" s="137"/>
      <c r="J31" s="79"/>
      <c r="K31" s="73">
        <f t="shared" si="1"/>
        <v>0</v>
      </c>
      <c r="L31" s="197"/>
    </row>
    <row r="32" spans="1:12" ht="14.25">
      <c r="A32" s="181"/>
      <c r="B32" s="77"/>
      <c r="C32" s="37"/>
      <c r="D32" s="37"/>
      <c r="E32" s="75"/>
      <c r="F32" s="100"/>
      <c r="G32" s="100"/>
      <c r="H32" s="76"/>
      <c r="I32" s="137"/>
      <c r="J32" s="79"/>
      <c r="K32" s="73">
        <f t="shared" si="1"/>
        <v>0</v>
      </c>
      <c r="L32" s="197"/>
    </row>
    <row r="33" spans="1:12" ht="14.25">
      <c r="A33" s="181"/>
      <c r="B33" s="77"/>
      <c r="C33" s="37"/>
      <c r="D33" s="37"/>
      <c r="E33" s="75"/>
      <c r="F33" s="100"/>
      <c r="G33" s="100"/>
      <c r="H33" s="76"/>
      <c r="I33" s="137"/>
      <c r="J33" s="79"/>
      <c r="K33" s="73">
        <f t="shared" si="1"/>
        <v>0</v>
      </c>
      <c r="L33" s="197"/>
    </row>
    <row r="34" spans="1:12" ht="14.25">
      <c r="A34" s="181"/>
      <c r="B34" s="77"/>
      <c r="C34" s="37"/>
      <c r="D34" s="37"/>
      <c r="E34" s="75"/>
      <c r="F34" s="100"/>
      <c r="G34" s="100"/>
      <c r="H34" s="76"/>
      <c r="I34" s="137"/>
      <c r="J34" s="79"/>
      <c r="K34" s="73">
        <f t="shared" si="1"/>
        <v>0</v>
      </c>
      <c r="L34" s="197"/>
    </row>
    <row r="35" spans="1:12" ht="14.25">
      <c r="A35" s="181"/>
      <c r="B35" s="77"/>
      <c r="C35" s="37"/>
      <c r="D35" s="37"/>
      <c r="E35" s="75"/>
      <c r="F35" s="100"/>
      <c r="G35" s="100"/>
      <c r="H35" s="76"/>
      <c r="I35" s="137"/>
      <c r="J35" s="79"/>
      <c r="K35" s="73">
        <f t="shared" si="1"/>
        <v>0</v>
      </c>
      <c r="L35" s="197"/>
    </row>
    <row r="36" spans="1:12" ht="14.25">
      <c r="A36" s="181"/>
      <c r="B36" s="77"/>
      <c r="C36" s="37"/>
      <c r="D36" s="37"/>
      <c r="E36" s="75"/>
      <c r="F36" s="100"/>
      <c r="G36" s="100"/>
      <c r="H36" s="76"/>
      <c r="I36" s="137"/>
      <c r="J36" s="79"/>
      <c r="K36" s="73">
        <f t="shared" si="1"/>
        <v>0</v>
      </c>
      <c r="L36" s="197"/>
    </row>
    <row r="37" spans="1:12" ht="14.25">
      <c r="A37" s="181"/>
      <c r="B37" s="77"/>
      <c r="C37" s="37"/>
      <c r="D37" s="37"/>
      <c r="E37" s="75"/>
      <c r="F37" s="100"/>
      <c r="G37" s="100"/>
      <c r="H37" s="76"/>
      <c r="I37" s="137"/>
      <c r="J37" s="79"/>
      <c r="K37" s="73">
        <f t="shared" si="1"/>
        <v>0</v>
      </c>
      <c r="L37" s="197"/>
    </row>
    <row r="38" spans="1:12" ht="14.25">
      <c r="A38" s="181"/>
      <c r="B38" s="77"/>
      <c r="C38" s="37"/>
      <c r="D38" s="37"/>
      <c r="E38" s="75"/>
      <c r="F38" s="100"/>
      <c r="G38" s="100"/>
      <c r="H38" s="76"/>
      <c r="I38" s="137"/>
      <c r="J38" s="79"/>
      <c r="K38" s="73">
        <f t="shared" si="1"/>
        <v>0</v>
      </c>
      <c r="L38" s="197"/>
    </row>
    <row r="39" spans="1:12" ht="14.25">
      <c r="A39" s="181"/>
      <c r="B39" s="77"/>
      <c r="C39" s="37"/>
      <c r="D39" s="37"/>
      <c r="E39" s="75"/>
      <c r="F39" s="100"/>
      <c r="G39" s="100"/>
      <c r="H39" s="76"/>
      <c r="I39" s="137"/>
      <c r="J39" s="79"/>
      <c r="K39" s="73">
        <f t="shared" si="1"/>
        <v>0</v>
      </c>
      <c r="L39" s="197"/>
    </row>
    <row r="40" spans="1:12" ht="14.25">
      <c r="A40" s="181"/>
      <c r="B40" s="77"/>
      <c r="C40" s="37"/>
      <c r="D40" s="37"/>
      <c r="E40" s="75"/>
      <c r="F40" s="100"/>
      <c r="G40" s="100"/>
      <c r="H40" s="76"/>
      <c r="I40" s="137"/>
      <c r="J40" s="79"/>
      <c r="K40" s="73">
        <f t="shared" si="1"/>
        <v>0</v>
      </c>
      <c r="L40" s="197"/>
    </row>
    <row r="41" spans="1:12" ht="14.25">
      <c r="A41" s="181"/>
      <c r="B41" s="77"/>
      <c r="C41" s="37"/>
      <c r="D41" s="37"/>
      <c r="E41" s="75"/>
      <c r="F41" s="100"/>
      <c r="G41" s="100"/>
      <c r="H41" s="76"/>
      <c r="I41" s="137"/>
      <c r="J41" s="79"/>
      <c r="K41" s="73">
        <f t="shared" si="1"/>
        <v>0</v>
      </c>
      <c r="L41" s="197"/>
    </row>
    <row r="42" spans="1:12" ht="14.25">
      <c r="A42" s="181"/>
      <c r="B42" s="77"/>
      <c r="C42" s="37"/>
      <c r="D42" s="37"/>
      <c r="E42" s="75"/>
      <c r="F42" s="100"/>
      <c r="G42" s="100"/>
      <c r="H42" s="76"/>
      <c r="I42" s="137"/>
      <c r="J42" s="79"/>
      <c r="K42" s="73">
        <f t="shared" si="1"/>
        <v>0</v>
      </c>
      <c r="L42" s="197"/>
    </row>
    <row r="43" spans="1:12" ht="14.25">
      <c r="A43" s="181"/>
      <c r="B43" s="77"/>
      <c r="C43" s="37"/>
      <c r="D43" s="37"/>
      <c r="E43" s="75"/>
      <c r="F43" s="100"/>
      <c r="G43" s="100"/>
      <c r="H43" s="76"/>
      <c r="I43" s="137"/>
      <c r="J43" s="79"/>
      <c r="K43" s="73">
        <f t="shared" si="1"/>
        <v>0</v>
      </c>
      <c r="L43" s="197"/>
    </row>
    <row r="44" spans="1:12" ht="14.25">
      <c r="A44" s="181"/>
      <c r="B44" s="77"/>
      <c r="C44" s="37"/>
      <c r="D44" s="37"/>
      <c r="E44" s="102"/>
      <c r="F44" s="103"/>
      <c r="G44" s="103"/>
      <c r="H44" s="76"/>
      <c r="I44" s="137"/>
      <c r="J44" s="104"/>
      <c r="K44" s="73">
        <f t="shared" si="1"/>
        <v>0</v>
      </c>
      <c r="L44" s="197"/>
    </row>
    <row r="45" spans="1:12" ht="14.25">
      <c r="A45" s="181"/>
      <c r="B45" s="77"/>
      <c r="C45" s="37"/>
      <c r="D45" s="37"/>
      <c r="E45" s="102"/>
      <c r="F45" s="105"/>
      <c r="G45" s="105"/>
      <c r="H45" s="76"/>
      <c r="I45" s="137"/>
      <c r="J45" s="106"/>
      <c r="K45" s="73">
        <f t="shared" si="1"/>
        <v>0</v>
      </c>
      <c r="L45" s="197"/>
    </row>
    <row r="46" spans="1:12" ht="14.25">
      <c r="A46" s="181"/>
      <c r="B46" s="77"/>
      <c r="C46" s="37"/>
      <c r="D46" s="37"/>
      <c r="E46" s="102"/>
      <c r="F46" s="105"/>
      <c r="G46" s="105"/>
      <c r="H46" s="76"/>
      <c r="I46" s="137"/>
      <c r="J46" s="106"/>
      <c r="K46" s="73">
        <f t="shared" si="1"/>
        <v>0</v>
      </c>
      <c r="L46" s="197"/>
    </row>
    <row r="47" spans="1:12" ht="14.25">
      <c r="A47" s="181"/>
      <c r="B47" s="107"/>
      <c r="C47" s="108"/>
      <c r="D47" s="108"/>
      <c r="E47" s="109"/>
      <c r="F47" s="110"/>
      <c r="G47" s="110"/>
      <c r="H47" s="134"/>
      <c r="I47" s="137"/>
      <c r="J47" s="79"/>
      <c r="K47" s="73">
        <f t="shared" si="1"/>
        <v>0</v>
      </c>
      <c r="L47" s="197"/>
    </row>
    <row r="48" spans="1:12" ht="14.25">
      <c r="A48" s="181"/>
      <c r="B48" s="77"/>
      <c r="C48" s="37"/>
      <c r="D48" s="37"/>
      <c r="E48" s="102"/>
      <c r="F48" s="103"/>
      <c r="G48" s="103"/>
      <c r="H48" s="76"/>
      <c r="I48" s="137"/>
      <c r="J48" s="79"/>
      <c r="K48" s="73">
        <f t="shared" si="1"/>
        <v>0</v>
      </c>
      <c r="L48" s="197"/>
    </row>
    <row r="49" spans="1:12" ht="14.25">
      <c r="A49" s="181"/>
      <c r="B49" s="77"/>
      <c r="C49" s="37"/>
      <c r="D49" s="37"/>
      <c r="E49" s="102"/>
      <c r="F49" s="103"/>
      <c r="G49" s="103"/>
      <c r="H49" s="76"/>
      <c r="I49" s="137"/>
      <c r="J49" s="79"/>
      <c r="K49" s="73">
        <f t="shared" si="1"/>
        <v>0</v>
      </c>
      <c r="L49" s="197"/>
    </row>
    <row r="50" spans="1:12" ht="14.25">
      <c r="A50" s="181"/>
      <c r="B50" s="77"/>
      <c r="C50" s="37"/>
      <c r="D50" s="37"/>
      <c r="E50" s="102"/>
      <c r="F50" s="103"/>
      <c r="G50" s="103"/>
      <c r="H50" s="76"/>
      <c r="I50" s="137"/>
      <c r="J50" s="79"/>
      <c r="K50" s="73">
        <f t="shared" si="1"/>
        <v>0</v>
      </c>
      <c r="L50" s="197"/>
    </row>
    <row r="51" spans="1:12" ht="14.25">
      <c r="A51" s="181"/>
      <c r="B51" s="77"/>
      <c r="C51" s="37"/>
      <c r="D51" s="37"/>
      <c r="E51" s="75"/>
      <c r="F51" s="100"/>
      <c r="G51" s="100"/>
      <c r="H51" s="76"/>
      <c r="I51" s="137"/>
      <c r="J51" s="79"/>
      <c r="K51" s="73">
        <f t="shared" si="1"/>
        <v>0</v>
      </c>
      <c r="L51" s="197"/>
    </row>
    <row r="52" spans="1:12" ht="14.25">
      <c r="A52" s="181"/>
      <c r="B52" s="77"/>
      <c r="C52" s="37"/>
      <c r="D52" s="37"/>
      <c r="E52" s="37"/>
      <c r="F52" s="100"/>
      <c r="G52" s="100"/>
      <c r="H52" s="76"/>
      <c r="I52" s="137"/>
      <c r="J52" s="79"/>
      <c r="K52" s="73">
        <f t="shared" si="1"/>
        <v>0</v>
      </c>
      <c r="L52" s="197"/>
    </row>
    <row r="53" spans="1:12" ht="14.25">
      <c r="A53" s="181"/>
      <c r="B53" s="77"/>
      <c r="C53" s="37"/>
      <c r="D53" s="37"/>
      <c r="E53" s="75"/>
      <c r="F53" s="100"/>
      <c r="G53" s="100"/>
      <c r="H53" s="76"/>
      <c r="I53" s="138"/>
      <c r="J53" s="84"/>
      <c r="K53" s="73">
        <f t="shared" si="1"/>
        <v>0</v>
      </c>
      <c r="L53" s="197"/>
    </row>
    <row r="54" spans="1:12" ht="15" thickBot="1">
      <c r="A54" s="182"/>
      <c r="B54" s="82"/>
      <c r="C54" s="81"/>
      <c r="D54" s="81"/>
      <c r="E54" s="81"/>
      <c r="F54" s="111"/>
      <c r="G54" s="111"/>
      <c r="H54" s="135"/>
      <c r="I54" s="139"/>
      <c r="J54" s="112"/>
      <c r="K54" s="73">
        <f t="shared" si="1"/>
        <v>0</v>
      </c>
      <c r="L54" s="197"/>
    </row>
    <row r="55" spans="1:12" ht="15" thickBot="1">
      <c r="A55" s="183" t="s">
        <v>99</v>
      </c>
      <c r="B55" s="168"/>
      <c r="C55" s="168"/>
      <c r="D55" s="168"/>
      <c r="E55" s="168"/>
      <c r="F55" s="85">
        <f>SUM(F19:F54)</f>
        <v>0</v>
      </c>
      <c r="G55" s="85"/>
      <c r="H55" s="86">
        <f>SUM(H19:H54)</f>
        <v>0</v>
      </c>
      <c r="I55" s="113">
        <f>SUM(I19:I54)</f>
        <v>0</v>
      </c>
      <c r="J55" s="88">
        <f>SUM(J19:J54)</f>
        <v>0</v>
      </c>
      <c r="K55" s="114">
        <f>H55-I55</f>
        <v>0</v>
      </c>
      <c r="L55" s="115" t="str">
        <f>IF(OR(I55=0,H55=0),"-",H55/I55*100-100)</f>
        <v>-</v>
      </c>
    </row>
    <row r="56" spans="1:12" ht="14.25">
      <c r="A56" s="11"/>
      <c r="B56" s="11"/>
      <c r="C56" s="11"/>
      <c r="D56" s="11"/>
      <c r="E56" s="11"/>
      <c r="F56" s="11"/>
      <c r="G56" s="11"/>
      <c r="H56" s="123"/>
      <c r="I56" s="190"/>
      <c r="J56" s="190"/>
      <c r="K56" s="2"/>
      <c r="L56" s="2"/>
    </row>
  </sheetData>
  <sheetProtection password="CDA9" sheet="1" objects="1" scenarios="1"/>
  <mergeCells count="24">
    <mergeCell ref="I15:J15"/>
    <mergeCell ref="I56:J56"/>
    <mergeCell ref="K17:L17"/>
    <mergeCell ref="K2:L2"/>
    <mergeCell ref="L4:L13"/>
    <mergeCell ref="L19:L54"/>
    <mergeCell ref="I2:J2"/>
    <mergeCell ref="I17:J17"/>
    <mergeCell ref="D13:E13"/>
    <mergeCell ref="D3:E3"/>
    <mergeCell ref="D4:E4"/>
    <mergeCell ref="D5:E5"/>
    <mergeCell ref="D6:E6"/>
    <mergeCell ref="D7:E7"/>
    <mergeCell ref="A4:A13"/>
    <mergeCell ref="A19:A54"/>
    <mergeCell ref="A55:E55"/>
    <mergeCell ref="D8:E8"/>
    <mergeCell ref="D9:E9"/>
    <mergeCell ref="D10:E10"/>
    <mergeCell ref="D11:E11"/>
    <mergeCell ref="A14:E14"/>
    <mergeCell ref="A15:E15"/>
    <mergeCell ref="D12:E12"/>
  </mergeCells>
  <printOptions horizontalCentered="1"/>
  <pageMargins left="0.1968503937007874" right="0.1968503937007874" top="0.7874015748031497" bottom="0.7874015748031497" header="0.31496062992125984" footer="0.31496062992125984"/>
  <pageSetup fitToHeight="1" fitToWidth="1" horizontalDpi="600" verticalDpi="600" orientation="landscape" paperSize="8" scale="75" r:id="rId2"/>
  <headerFooter>
    <oddHeader>&amp;L&amp;A / &amp;D</oddHeader>
    <oddFooter>&amp;R&amp;P</oddFooter>
  </headerFooter>
  <legacyDrawing r:id="rId1"/>
</worksheet>
</file>

<file path=xl/worksheets/sheet4.xml><?xml version="1.0" encoding="utf-8"?>
<worksheet xmlns="http://schemas.openxmlformats.org/spreadsheetml/2006/main" xmlns:r="http://schemas.openxmlformats.org/officeDocument/2006/relationships">
  <sheetPr codeName="Tabelle4">
    <tabColor theme="6" tint="0.39998000860214233"/>
  </sheetPr>
  <dimension ref="A1:G71"/>
  <sheetViews>
    <sheetView zoomScale="90" zoomScaleNormal="90" zoomScalePageLayoutView="0" workbookViewId="0" topLeftCell="A1">
      <selection activeCell="D72" sqref="D72"/>
    </sheetView>
  </sheetViews>
  <sheetFormatPr defaultColWidth="11.421875" defaultRowHeight="15"/>
  <cols>
    <col min="1" max="1" width="11.57421875" style="2" customWidth="1"/>
    <col min="2" max="2" width="60.140625" style="2" customWidth="1"/>
    <col min="3" max="5" width="20.7109375" style="2" customWidth="1"/>
    <col min="6" max="12" width="11.421875" style="2" customWidth="1"/>
    <col min="13" max="16384" width="11.421875" style="2" customWidth="1"/>
  </cols>
  <sheetData>
    <row r="1" spans="1:5" ht="14.25">
      <c r="A1" s="168" t="s">
        <v>63</v>
      </c>
      <c r="B1" s="168"/>
      <c r="C1" s="200">
        <f>Finanzplan!C1</f>
        <v>0</v>
      </c>
      <c r="D1" s="200"/>
      <c r="E1" s="200"/>
    </row>
    <row r="2" spans="1:5" ht="14.25">
      <c r="A2" s="168" t="s">
        <v>31</v>
      </c>
      <c r="B2" s="168"/>
      <c r="C2" s="200">
        <f>Finanzplan!C2</f>
        <v>0</v>
      </c>
      <c r="D2" s="200"/>
      <c r="E2" s="200"/>
    </row>
    <row r="3" spans="1:7" ht="14.25">
      <c r="A3" s="156" t="s">
        <v>57</v>
      </c>
      <c r="B3" s="157"/>
      <c r="C3" s="200">
        <f>Finanzplan!C3</f>
        <v>0</v>
      </c>
      <c r="D3" s="200"/>
      <c r="E3" s="200"/>
      <c r="F3" s="152"/>
      <c r="G3" s="152"/>
    </row>
    <row r="4" spans="1:5" ht="14.25">
      <c r="A4" s="168" t="s">
        <v>36</v>
      </c>
      <c r="B4" s="168"/>
      <c r="C4" s="200" t="str">
        <f>Finanzplan!C5</f>
        <v>2023/2024</v>
      </c>
      <c r="D4" s="200"/>
      <c r="E4" s="200"/>
    </row>
    <row r="6" spans="3:5" ht="14.25">
      <c r="C6" s="9" t="str">
        <f>Finanzplan!C7</f>
        <v>Ist 2021/2022</v>
      </c>
      <c r="D6" s="9" t="str">
        <f>Finanzplan!D7</f>
        <v>Plan/Ist 2022/2023</v>
      </c>
      <c r="E6" s="9" t="str">
        <f>"Plan "&amp;C4</f>
        <v>Plan 2023/2024</v>
      </c>
    </row>
    <row r="7" ht="14.25">
      <c r="B7" s="11" t="s">
        <v>12</v>
      </c>
    </row>
    <row r="8" spans="1:5" ht="15" customHeight="1">
      <c r="A8" s="201" t="s">
        <v>32</v>
      </c>
      <c r="B8" s="14" t="str">
        <f>Finanzplan!B9</f>
        <v>Miete und Betriebskosten</v>
      </c>
      <c r="C8" s="15">
        <f>Finanzplan!C9</f>
        <v>0</v>
      </c>
      <c r="D8" s="15">
        <f>Finanzplan!D9</f>
        <v>0</v>
      </c>
      <c r="E8" s="15">
        <f>Finanzplan!E9</f>
        <v>0</v>
      </c>
    </row>
    <row r="9" spans="1:5" ht="14.25">
      <c r="A9" s="202"/>
      <c r="B9" s="14" t="str">
        <f>Finanzplan!B10</f>
        <v>Gas/Strom/Heizung</v>
      </c>
      <c r="C9" s="15">
        <f>Finanzplan!C10</f>
        <v>0</v>
      </c>
      <c r="D9" s="15">
        <f>Finanzplan!D10</f>
        <v>0</v>
      </c>
      <c r="E9" s="15">
        <f>Finanzplan!E10</f>
        <v>0</v>
      </c>
    </row>
    <row r="10" spans="1:5" ht="14.25">
      <c r="A10" s="202"/>
      <c r="B10" s="14" t="str">
        <f>Finanzplan!B11</f>
        <v>Telefon inkl. Onlinekosten</v>
      </c>
      <c r="C10" s="15">
        <f>Finanzplan!C11</f>
        <v>0</v>
      </c>
      <c r="D10" s="15">
        <f>Finanzplan!D11</f>
        <v>0</v>
      </c>
      <c r="E10" s="15">
        <f>Finanzplan!E11</f>
        <v>0</v>
      </c>
    </row>
    <row r="11" spans="1:5" ht="14.25">
      <c r="A11" s="202"/>
      <c r="B11" s="14" t="str">
        <f>Finanzplan!B12</f>
        <v>Büromaterial</v>
      </c>
      <c r="C11" s="15">
        <f>Finanzplan!C12</f>
        <v>0</v>
      </c>
      <c r="D11" s="15">
        <f>Finanzplan!D12</f>
        <v>0</v>
      </c>
      <c r="E11" s="15">
        <f>Finanzplan!E12</f>
        <v>0</v>
      </c>
    </row>
    <row r="12" spans="1:5" ht="14.25">
      <c r="A12" s="202"/>
      <c r="B12" s="14" t="str">
        <f>Finanzplan!B13</f>
        <v>Porto</v>
      </c>
      <c r="C12" s="15">
        <f>Finanzplan!C13</f>
        <v>0</v>
      </c>
      <c r="D12" s="15">
        <f>Finanzplan!D13</f>
        <v>0</v>
      </c>
      <c r="E12" s="15">
        <f>Finanzplan!E13</f>
        <v>0</v>
      </c>
    </row>
    <row r="13" spans="1:5" ht="14.25">
      <c r="A13" s="202"/>
      <c r="B13" s="14" t="str">
        <f>Finanzplan!B14</f>
        <v>Pädagogische Erfordernisse</v>
      </c>
      <c r="C13" s="15">
        <f>Finanzplan!C14</f>
        <v>0</v>
      </c>
      <c r="D13" s="15">
        <f>Finanzplan!D14</f>
        <v>0</v>
      </c>
      <c r="E13" s="15">
        <f>Finanzplan!E14</f>
        <v>0</v>
      </c>
    </row>
    <row r="14" spans="1:5" ht="14.25">
      <c r="A14" s="202"/>
      <c r="B14" s="14" t="str">
        <f>Finanzplan!B15</f>
        <v>Kopier- und Druckkosten</v>
      </c>
      <c r="C14" s="15">
        <f>Finanzplan!C15</f>
        <v>0</v>
      </c>
      <c r="D14" s="15">
        <f>Finanzplan!D15</f>
        <v>0</v>
      </c>
      <c r="E14" s="15">
        <f>Finanzplan!E15</f>
        <v>0</v>
      </c>
    </row>
    <row r="15" spans="1:5" ht="14.25">
      <c r="A15" s="202"/>
      <c r="B15" s="14" t="str">
        <f>Finanzplan!B16</f>
        <v>Versicherungen, Leasingverträge</v>
      </c>
      <c r="C15" s="15">
        <f>Finanzplan!C16</f>
        <v>0</v>
      </c>
      <c r="D15" s="15">
        <f>Finanzplan!D16</f>
        <v>0</v>
      </c>
      <c r="E15" s="15">
        <f>Finanzplan!E16</f>
        <v>0</v>
      </c>
    </row>
    <row r="16" spans="1:5" ht="14.25">
      <c r="A16" s="202"/>
      <c r="B16" s="14" t="str">
        <f>Finanzplan!B17</f>
        <v>Reparaturen, Instandhaltungen</v>
      </c>
      <c r="C16" s="15">
        <f>Finanzplan!C17</f>
        <v>0</v>
      </c>
      <c r="D16" s="15">
        <f>Finanzplan!D17</f>
        <v>0</v>
      </c>
      <c r="E16" s="15">
        <f>Finanzplan!E17</f>
        <v>0</v>
      </c>
    </row>
    <row r="17" spans="1:5" ht="14.25">
      <c r="A17" s="202"/>
      <c r="B17" s="14" t="str">
        <f>Finanzplan!B18</f>
        <v>Reinigung</v>
      </c>
      <c r="C17" s="15">
        <f>Finanzplan!C18</f>
        <v>0</v>
      </c>
      <c r="D17" s="15">
        <f>Finanzplan!D18</f>
        <v>0</v>
      </c>
      <c r="E17" s="15">
        <f>Finanzplan!E18</f>
        <v>0</v>
      </c>
    </row>
    <row r="18" spans="1:5" ht="14.25">
      <c r="A18" s="202"/>
      <c r="B18" s="14" t="str">
        <f>Finanzplan!B19</f>
        <v>Sonstiges Verbrauchsmaterial</v>
      </c>
      <c r="C18" s="15">
        <f>Finanzplan!C19</f>
        <v>0</v>
      </c>
      <c r="D18" s="15">
        <f>Finanzplan!D19</f>
        <v>0</v>
      </c>
      <c r="E18" s="15">
        <f>Finanzplan!E19</f>
        <v>0</v>
      </c>
    </row>
    <row r="19" spans="1:5" ht="14.25">
      <c r="A19" s="202"/>
      <c r="B19" s="14" t="str">
        <f>Finanzplan!B20</f>
        <v>Informationsmaterial/ Öffentlichkeitsarbeit</v>
      </c>
      <c r="C19" s="15">
        <f>Finanzplan!C20</f>
        <v>0</v>
      </c>
      <c r="D19" s="15">
        <f>Finanzplan!D20</f>
        <v>0</v>
      </c>
      <c r="E19" s="15">
        <f>Finanzplan!E20</f>
        <v>0</v>
      </c>
    </row>
    <row r="20" spans="1:5" ht="14.25">
      <c r="A20" s="202"/>
      <c r="B20" s="14" t="str">
        <f>Finanzplan!B21</f>
        <v>Fachliteratur/Abos</v>
      </c>
      <c r="C20" s="15">
        <f>Finanzplan!C21</f>
        <v>0</v>
      </c>
      <c r="D20" s="15">
        <f>Finanzplan!D21</f>
        <v>0</v>
      </c>
      <c r="E20" s="15">
        <f>Finanzplan!E21</f>
        <v>0</v>
      </c>
    </row>
    <row r="21" spans="1:5" ht="14.25">
      <c r="A21" s="202"/>
      <c r="B21" s="14" t="str">
        <f>Finanzplan!B22</f>
        <v>Fahrt- und Reisekosten</v>
      </c>
      <c r="C21" s="15">
        <f>Finanzplan!C22</f>
        <v>0</v>
      </c>
      <c r="D21" s="15">
        <f>Finanzplan!D22</f>
        <v>0</v>
      </c>
      <c r="E21" s="15">
        <f>Finanzplan!E22</f>
        <v>0</v>
      </c>
    </row>
    <row r="22" spans="1:5" ht="14.25">
      <c r="A22" s="202"/>
      <c r="B22" s="14" t="str">
        <f>Finanzplan!B23</f>
        <v>Weiterbildung</v>
      </c>
      <c r="C22" s="15">
        <f>Finanzplan!C23</f>
        <v>0</v>
      </c>
      <c r="D22" s="15">
        <f>Finanzplan!D23</f>
        <v>0</v>
      </c>
      <c r="E22" s="15">
        <f>Finanzplan!E23</f>
        <v>0</v>
      </c>
    </row>
    <row r="23" spans="1:5" ht="14.25">
      <c r="A23" s="202"/>
      <c r="B23" s="14" t="str">
        <f>Finanzplan!B24</f>
        <v>Beiträge, Gebühren, Bankspesen</v>
      </c>
      <c r="C23" s="15">
        <f>Finanzplan!C24</f>
        <v>0</v>
      </c>
      <c r="D23" s="15">
        <f>Finanzplan!D24</f>
        <v>0</v>
      </c>
      <c r="E23" s="15">
        <f>Finanzplan!E24</f>
        <v>0</v>
      </c>
    </row>
    <row r="24" spans="1:5" ht="14.25">
      <c r="A24" s="202"/>
      <c r="B24" s="14" t="str">
        <f>Finanzplan!B25</f>
        <v>Honorare (Rechts- und Beratungskosten, Supervision, etc.)</v>
      </c>
      <c r="C24" s="15">
        <f>Finanzplan!C25</f>
        <v>0</v>
      </c>
      <c r="D24" s="15">
        <f>Finanzplan!D25</f>
        <v>0</v>
      </c>
      <c r="E24" s="15">
        <f>Finanzplan!E25</f>
        <v>0</v>
      </c>
    </row>
    <row r="25" spans="1:5" ht="26.25" customHeight="1">
      <c r="A25" s="202"/>
      <c r="B25" s="18" t="str">
        <f>Finanzplan!B26</f>
        <v>Geringwertige Wirtschaftsgüter (Investitionen bis zu EUR 1.000,--)</v>
      </c>
      <c r="C25" s="15">
        <f>Finanzplan!C26</f>
        <v>0</v>
      </c>
      <c r="D25" s="15">
        <f>Finanzplan!D26</f>
        <v>0</v>
      </c>
      <c r="E25" s="15">
        <f>Finanzplan!E26</f>
        <v>0</v>
      </c>
    </row>
    <row r="26" spans="1:5" ht="14.25">
      <c r="A26" s="202"/>
      <c r="B26" s="14" t="str">
        <f>Finanzplan!B27</f>
        <v>Investitionen über EUR 1.000,--</v>
      </c>
      <c r="C26" s="15">
        <f>Finanzplan!C27</f>
        <v>0</v>
      </c>
      <c r="D26" s="15">
        <f>Finanzplan!D27</f>
        <v>0</v>
      </c>
      <c r="E26" s="15">
        <f>Finanzplan!E27</f>
        <v>0</v>
      </c>
    </row>
    <row r="27" spans="1:5" ht="14.25">
      <c r="A27" s="202"/>
      <c r="B27" s="18">
        <f>Finanzplan!B28</f>
        <v>0</v>
      </c>
      <c r="C27" s="15">
        <f>Finanzplan!C28</f>
        <v>0</v>
      </c>
      <c r="D27" s="15">
        <f>Finanzplan!D28</f>
        <v>0</v>
      </c>
      <c r="E27" s="15">
        <f>Finanzplan!E28</f>
        <v>0</v>
      </c>
    </row>
    <row r="28" spans="1:5" ht="14.25">
      <c r="A28" s="202"/>
      <c r="B28" s="18">
        <f>Finanzplan!B29</f>
        <v>0</v>
      </c>
      <c r="C28" s="15">
        <f>Finanzplan!C29</f>
        <v>0</v>
      </c>
      <c r="D28" s="15">
        <f>Finanzplan!D29</f>
        <v>0</v>
      </c>
      <c r="E28" s="15">
        <f>Finanzplan!E29</f>
        <v>0</v>
      </c>
    </row>
    <row r="29" spans="1:5" ht="14.25">
      <c r="A29" s="202"/>
      <c r="B29" s="18">
        <f>Finanzplan!B30</f>
        <v>0</v>
      </c>
      <c r="C29" s="15">
        <f>Finanzplan!C30</f>
        <v>0</v>
      </c>
      <c r="D29" s="15">
        <f>Finanzplan!D30</f>
        <v>0</v>
      </c>
      <c r="E29" s="15">
        <f>Finanzplan!E30</f>
        <v>0</v>
      </c>
    </row>
    <row r="30" spans="1:5" ht="14.25">
      <c r="A30" s="202"/>
      <c r="B30" s="18">
        <f>Finanzplan!B31</f>
        <v>0</v>
      </c>
      <c r="C30" s="15">
        <f>Finanzplan!C31</f>
        <v>0</v>
      </c>
      <c r="D30" s="15">
        <f>Finanzplan!D31</f>
        <v>0</v>
      </c>
      <c r="E30" s="15">
        <f>Finanzplan!E31</f>
        <v>0</v>
      </c>
    </row>
    <row r="31" spans="1:5" ht="14.25">
      <c r="A31" s="202"/>
      <c r="B31" s="18">
        <f>Finanzplan!B32</f>
        <v>0</v>
      </c>
      <c r="C31" s="15">
        <f>Finanzplan!C32</f>
        <v>0</v>
      </c>
      <c r="D31" s="15">
        <f>Finanzplan!D32</f>
        <v>0</v>
      </c>
      <c r="E31" s="15">
        <f>Finanzplan!E32</f>
        <v>0</v>
      </c>
    </row>
    <row r="32" spans="1:5" ht="14.25">
      <c r="A32" s="202"/>
      <c r="B32" s="18">
        <f>Finanzplan!B33</f>
        <v>0</v>
      </c>
      <c r="C32" s="15">
        <f>Finanzplan!C33</f>
        <v>0</v>
      </c>
      <c r="D32" s="15">
        <f>Finanzplan!D33</f>
        <v>0</v>
      </c>
      <c r="E32" s="15">
        <f>Finanzplan!E33</f>
        <v>0</v>
      </c>
    </row>
    <row r="33" spans="1:5" ht="14.25">
      <c r="A33" s="202"/>
      <c r="B33" s="18">
        <f>Finanzplan!B34</f>
        <v>0</v>
      </c>
      <c r="C33" s="15">
        <f>Finanzplan!C34</f>
        <v>0</v>
      </c>
      <c r="D33" s="15">
        <f>Finanzplan!D34</f>
        <v>0</v>
      </c>
      <c r="E33" s="15">
        <f>Finanzplan!E34</f>
        <v>0</v>
      </c>
    </row>
    <row r="34" spans="1:5" ht="14.25">
      <c r="A34" s="202"/>
      <c r="B34" s="18">
        <f>Finanzplan!B35</f>
        <v>0</v>
      </c>
      <c r="C34" s="15">
        <f>Finanzplan!C35</f>
        <v>0</v>
      </c>
      <c r="D34" s="15">
        <f>Finanzplan!D35</f>
        <v>0</v>
      </c>
      <c r="E34" s="15">
        <f>Finanzplan!E35</f>
        <v>0</v>
      </c>
    </row>
    <row r="35" spans="1:5" ht="14.25">
      <c r="A35" s="202"/>
      <c r="B35" s="18">
        <f>Finanzplan!B36</f>
        <v>0</v>
      </c>
      <c r="C35" s="15">
        <f>Finanzplan!C36</f>
        <v>0</v>
      </c>
      <c r="D35" s="15">
        <f>Finanzplan!D36</f>
        <v>0</v>
      </c>
      <c r="E35" s="15">
        <f>Finanzplan!E36</f>
        <v>0</v>
      </c>
    </row>
    <row r="36" spans="1:5" ht="14.25">
      <c r="A36" s="203"/>
      <c r="B36" s="14" t="s">
        <v>11</v>
      </c>
      <c r="C36" s="20">
        <f ca="1">SUM(C8:OFFSET(C36,-1,0))</f>
        <v>0</v>
      </c>
      <c r="D36" s="20">
        <f ca="1">SUM(D8:OFFSET(D36,-1,0))</f>
        <v>0</v>
      </c>
      <c r="E36" s="20">
        <f ca="1">SUM(E8:OFFSET(E36,-1,0))</f>
        <v>0</v>
      </c>
    </row>
    <row r="37" spans="3:5" ht="14.25">
      <c r="C37" s="24"/>
      <c r="D37" s="24"/>
      <c r="E37" s="24"/>
    </row>
    <row r="38" spans="1:5" ht="14.25">
      <c r="A38" s="26"/>
      <c r="B38" s="11" t="s">
        <v>20</v>
      </c>
      <c r="C38" s="24"/>
      <c r="D38" s="24"/>
      <c r="E38" s="24"/>
    </row>
    <row r="39" spans="1:5" ht="14.25">
      <c r="A39" s="140" t="s">
        <v>32</v>
      </c>
      <c r="B39" s="14" t="s">
        <v>11</v>
      </c>
      <c r="C39" s="20">
        <f>Finanzplan!C44</f>
        <v>0</v>
      </c>
      <c r="D39" s="20">
        <f>Finanzplan!D44</f>
        <v>0</v>
      </c>
      <c r="E39" s="20">
        <f>Finanzplan!E44</f>
        <v>0</v>
      </c>
    </row>
    <row r="40" spans="3:5" ht="14.25">
      <c r="C40" s="24"/>
      <c r="D40" s="24"/>
      <c r="E40" s="24"/>
    </row>
    <row r="41" spans="2:5" ht="14.25">
      <c r="B41" s="11" t="s">
        <v>21</v>
      </c>
      <c r="C41" s="24"/>
      <c r="D41" s="24"/>
      <c r="E41" s="24"/>
    </row>
    <row r="42" spans="1:5" ht="14.25">
      <c r="A42" s="140" t="s">
        <v>32</v>
      </c>
      <c r="B42" s="14" t="s">
        <v>24</v>
      </c>
      <c r="C42" s="20">
        <f>C36+C39</f>
        <v>0</v>
      </c>
      <c r="D42" s="20">
        <f>D36+D39</f>
        <v>0</v>
      </c>
      <c r="E42" s="20">
        <f>E36+E39</f>
        <v>0</v>
      </c>
    </row>
    <row r="43" spans="3:5" ht="14.25">
      <c r="C43" s="24"/>
      <c r="D43" s="24"/>
      <c r="E43" s="24"/>
    </row>
    <row r="44" spans="3:5" ht="14.25">
      <c r="C44" s="24"/>
      <c r="D44" s="24"/>
      <c r="E44" s="24"/>
    </row>
    <row r="45" spans="2:5" ht="14.25">
      <c r="B45" s="11" t="s">
        <v>28</v>
      </c>
      <c r="C45" s="24"/>
      <c r="D45" s="24"/>
      <c r="E45" s="24"/>
    </row>
    <row r="46" spans="1:5" ht="14.25" customHeight="1">
      <c r="A46" s="159" t="s">
        <v>33</v>
      </c>
      <c r="B46" s="31" t="str">
        <f>Finanzplan!B54</f>
        <v>Eigene Einnahmen (Mitgliedsbeiträge, Unkostenbeiträge,…)</v>
      </c>
      <c r="C46" s="15">
        <f>Finanzplan!C54</f>
        <v>0</v>
      </c>
      <c r="D46" s="15">
        <f>Finanzplan!D54</f>
        <v>0</v>
      </c>
      <c r="E46" s="15">
        <f>Finanzplan!E54</f>
        <v>0</v>
      </c>
    </row>
    <row r="47" spans="1:5" ht="14.25">
      <c r="A47" s="160"/>
      <c r="B47" s="29" t="str">
        <f>Finanzplan!B55</f>
        <v>Spenden</v>
      </c>
      <c r="C47" s="15">
        <f>Finanzplan!C55</f>
        <v>0</v>
      </c>
      <c r="D47" s="15">
        <f>Finanzplan!D55</f>
        <v>0</v>
      </c>
      <c r="E47" s="15">
        <f>Finanzplan!E55</f>
        <v>0</v>
      </c>
    </row>
    <row r="48" spans="1:5" ht="14.25">
      <c r="A48" s="160"/>
      <c r="B48" s="29" t="str">
        <f>Finanzplan!B56</f>
        <v>Sponsoring</v>
      </c>
      <c r="C48" s="15">
        <f>Finanzplan!C56</f>
        <v>0</v>
      </c>
      <c r="D48" s="15">
        <f>Finanzplan!D56</f>
        <v>0</v>
      </c>
      <c r="E48" s="15">
        <f>Finanzplan!E56</f>
        <v>0</v>
      </c>
    </row>
    <row r="49" spans="1:5" ht="14.25">
      <c r="A49" s="160"/>
      <c r="B49" s="29" t="str">
        <f>Finanzplan!B57</f>
        <v>Auflösung Rücklagen/Rückstellungen</v>
      </c>
      <c r="C49" s="15">
        <f>Finanzplan!C57</f>
        <v>0</v>
      </c>
      <c r="D49" s="15">
        <f>Finanzplan!D57</f>
        <v>0</v>
      </c>
      <c r="E49" s="15">
        <f>Finanzplan!E57</f>
        <v>0</v>
      </c>
    </row>
    <row r="50" spans="1:5" ht="14.25">
      <c r="A50" s="160"/>
      <c r="B50" s="29">
        <f>Finanzplan!B58</f>
        <v>0</v>
      </c>
      <c r="C50" s="15">
        <f>Finanzplan!C58</f>
        <v>0</v>
      </c>
      <c r="D50" s="15">
        <f>Finanzplan!D58</f>
        <v>0</v>
      </c>
      <c r="E50" s="15">
        <f>Finanzplan!E58</f>
        <v>0</v>
      </c>
    </row>
    <row r="51" spans="1:5" ht="14.25">
      <c r="A51" s="160"/>
      <c r="B51" s="29">
        <f>Finanzplan!B59</f>
        <v>0</v>
      </c>
      <c r="C51" s="15">
        <f>Finanzplan!C59</f>
        <v>0</v>
      </c>
      <c r="D51" s="15">
        <f>Finanzplan!D59</f>
        <v>0</v>
      </c>
      <c r="E51" s="15">
        <f>Finanzplan!E59</f>
        <v>0</v>
      </c>
    </row>
    <row r="52" spans="1:5" ht="14.25">
      <c r="A52" s="160"/>
      <c r="B52" s="29">
        <f>Finanzplan!B60</f>
        <v>0</v>
      </c>
      <c r="C52" s="15">
        <f>Finanzplan!C60</f>
        <v>0</v>
      </c>
      <c r="D52" s="15">
        <f>Finanzplan!D60</f>
        <v>0</v>
      </c>
      <c r="E52" s="15">
        <f>Finanzplan!E60</f>
        <v>0</v>
      </c>
    </row>
    <row r="53" spans="1:5" ht="14.25">
      <c r="A53" s="161"/>
      <c r="B53" s="31" t="s">
        <v>24</v>
      </c>
      <c r="C53" s="32">
        <f ca="1">SUM(C46:OFFSET(C53,-1,0))</f>
        <v>0</v>
      </c>
      <c r="D53" s="32">
        <f ca="1">SUM(D46:OFFSET(D53,-1,0))</f>
        <v>0</v>
      </c>
      <c r="E53" s="32">
        <f ca="1">SUM(E46:OFFSET(E53,-1,0))</f>
        <v>0</v>
      </c>
    </row>
    <row r="54" spans="3:5" ht="14.25">
      <c r="C54" s="24"/>
      <c r="D54" s="24"/>
      <c r="E54" s="24"/>
    </row>
    <row r="55" spans="2:5" ht="14.25">
      <c r="B55" s="11" t="s">
        <v>29</v>
      </c>
      <c r="C55" s="24"/>
      <c r="D55" s="24"/>
      <c r="E55" s="24"/>
    </row>
    <row r="56" spans="1:5" ht="14.25">
      <c r="A56" s="162" t="s">
        <v>33</v>
      </c>
      <c r="B56" s="31" t="str">
        <f>Finanzplan!B64</f>
        <v>EU</v>
      </c>
      <c r="C56" s="15">
        <f>Finanzplan!C64</f>
        <v>0</v>
      </c>
      <c r="D56" s="15">
        <f>Finanzplan!D64</f>
        <v>0</v>
      </c>
      <c r="E56" s="15">
        <f>Finanzplan!E64</f>
        <v>0</v>
      </c>
    </row>
    <row r="57" spans="1:5" ht="14.25">
      <c r="A57" s="162"/>
      <c r="B57" s="31" t="str">
        <f>Finanzplan!B65</f>
        <v>Bundesministerium, bitte jedes Ministerium einzeln anführen</v>
      </c>
      <c r="C57" s="15">
        <f>Finanzplan!C65</f>
        <v>0</v>
      </c>
      <c r="D57" s="15">
        <f>Finanzplan!D65</f>
        <v>0</v>
      </c>
      <c r="E57" s="15">
        <f>Finanzplan!E65</f>
        <v>0</v>
      </c>
    </row>
    <row r="58" spans="1:5" ht="14.25">
      <c r="A58" s="162"/>
      <c r="B58" s="31" t="str">
        <f>Finanzplan!B66</f>
        <v>Stadt Wien (OHNE MA 13); bitte jede Magistratsabteilung einzeln anführen</v>
      </c>
      <c r="C58" s="15">
        <f>Finanzplan!C66</f>
        <v>0</v>
      </c>
      <c r="D58" s="15">
        <f>Finanzplan!D66</f>
        <v>0</v>
      </c>
      <c r="E58" s="15">
        <f>Finanzplan!E66</f>
        <v>0</v>
      </c>
    </row>
    <row r="59" spans="1:5" ht="14.25">
      <c r="A59" s="162"/>
      <c r="B59" s="31" t="str">
        <f>Finanzplan!B67</f>
        <v>Bezirk, bitte den jeweiligen Bezirk anführen</v>
      </c>
      <c r="C59" s="15">
        <f>Finanzplan!C67</f>
        <v>0</v>
      </c>
      <c r="D59" s="15">
        <f>Finanzplan!D67</f>
        <v>0</v>
      </c>
      <c r="E59" s="15">
        <f>Finanzplan!E67</f>
        <v>0</v>
      </c>
    </row>
    <row r="60" spans="1:5" ht="14.25">
      <c r="A60" s="162"/>
      <c r="B60" s="31" t="str">
        <f>Finanzplan!B68</f>
        <v>Sozialpartner</v>
      </c>
      <c r="C60" s="15">
        <f>Finanzplan!C68</f>
        <v>0</v>
      </c>
      <c r="D60" s="15">
        <f>Finanzplan!D68</f>
        <v>0</v>
      </c>
      <c r="E60" s="15">
        <f>Finanzplan!E68</f>
        <v>0</v>
      </c>
    </row>
    <row r="61" spans="1:5" ht="14.25">
      <c r="A61" s="162"/>
      <c r="B61" s="31" t="str">
        <f>Finanzplan!B69</f>
        <v>Sonstige</v>
      </c>
      <c r="C61" s="15">
        <f>Finanzplan!C69</f>
        <v>0</v>
      </c>
      <c r="D61" s="15">
        <f>Finanzplan!D69</f>
        <v>0</v>
      </c>
      <c r="E61" s="15">
        <f>Finanzplan!E69</f>
        <v>0</v>
      </c>
    </row>
    <row r="62" spans="1:5" ht="14.25">
      <c r="A62" s="162"/>
      <c r="B62" s="31">
        <f>Finanzplan!B70</f>
        <v>0</v>
      </c>
      <c r="C62" s="15">
        <f>Finanzplan!C70</f>
        <v>0</v>
      </c>
      <c r="D62" s="15">
        <f>Finanzplan!D70</f>
        <v>0</v>
      </c>
      <c r="E62" s="15">
        <f>Finanzplan!E70</f>
        <v>0</v>
      </c>
    </row>
    <row r="63" spans="1:5" ht="14.25">
      <c r="A63" s="162"/>
      <c r="B63" s="31">
        <f>Finanzplan!B71</f>
        <v>0</v>
      </c>
      <c r="C63" s="15">
        <f>Finanzplan!C71</f>
        <v>0</v>
      </c>
      <c r="D63" s="15">
        <f>Finanzplan!D71</f>
        <v>0</v>
      </c>
      <c r="E63" s="15">
        <f>Finanzplan!E71</f>
        <v>0</v>
      </c>
    </row>
    <row r="64" spans="1:5" ht="14.25">
      <c r="A64" s="162"/>
      <c r="B64" s="31">
        <f>Finanzplan!B72</f>
        <v>0</v>
      </c>
      <c r="C64" s="15">
        <f>Finanzplan!C72</f>
        <v>0</v>
      </c>
      <c r="D64" s="15">
        <f>Finanzplan!D72</f>
        <v>0</v>
      </c>
      <c r="E64" s="15">
        <f>Finanzplan!E72</f>
        <v>0</v>
      </c>
    </row>
    <row r="65" spans="1:5" ht="14.25">
      <c r="A65" s="162"/>
      <c r="B65" s="31" t="str">
        <f>Finanzplan!B73</f>
        <v>Förderung MA 13, nur bei IST-Zahlen</v>
      </c>
      <c r="C65" s="15">
        <f>Finanzplan!C73</f>
        <v>0</v>
      </c>
      <c r="D65" s="15">
        <f>Finanzplan!D73</f>
        <v>0</v>
      </c>
      <c r="E65" s="15">
        <f>Finanzplan!E73</f>
        <v>0</v>
      </c>
    </row>
    <row r="66" spans="1:5" ht="14.25">
      <c r="A66" s="162"/>
      <c r="B66" s="31" t="s">
        <v>24</v>
      </c>
      <c r="C66" s="32">
        <f ca="1">SUM(C56:OFFSET(C66,-1,0))</f>
        <v>0</v>
      </c>
      <c r="D66" s="32">
        <f ca="1">SUM(D56:OFFSET(D66,-1,0))</f>
        <v>0</v>
      </c>
      <c r="E66" s="32">
        <f ca="1">SUM(E56:OFFSET(E66,-1,0))</f>
        <v>0</v>
      </c>
    </row>
    <row r="67" spans="3:5" ht="14.25">
      <c r="C67" s="24"/>
      <c r="D67" s="24"/>
      <c r="E67" s="24"/>
    </row>
    <row r="68" spans="2:5" ht="14.25">
      <c r="B68" s="11" t="s">
        <v>34</v>
      </c>
      <c r="C68" s="24"/>
      <c r="D68" s="24"/>
      <c r="E68" s="24"/>
    </row>
    <row r="69" spans="2:5" ht="14.25">
      <c r="B69" s="31" t="s">
        <v>24</v>
      </c>
      <c r="C69" s="32">
        <f>C53+C66</f>
        <v>0</v>
      </c>
      <c r="D69" s="32">
        <f>D53+D66</f>
        <v>0</v>
      </c>
      <c r="E69" s="32">
        <f>E53+E66</f>
        <v>0</v>
      </c>
    </row>
    <row r="70" spans="3:5" ht="14.25">
      <c r="C70" s="24"/>
      <c r="D70" s="24"/>
      <c r="E70" s="24"/>
    </row>
    <row r="71" spans="2:5" ht="14.25">
      <c r="B71" s="38" t="s">
        <v>134</v>
      </c>
      <c r="C71" s="39">
        <f>C69-C42</f>
        <v>0</v>
      </c>
      <c r="D71" s="39">
        <f>Finanzplan!D79</f>
        <v>0</v>
      </c>
      <c r="E71" s="39">
        <f>E42-E69</f>
        <v>0</v>
      </c>
    </row>
  </sheetData>
  <sheetProtection password="CDA9" sheet="1" objects="1" scenarios="1"/>
  <mergeCells count="11">
    <mergeCell ref="A3:B3"/>
    <mergeCell ref="C3:E3"/>
    <mergeCell ref="A46:A53"/>
    <mergeCell ref="A56:A66"/>
    <mergeCell ref="A8:A36"/>
    <mergeCell ref="A1:B1"/>
    <mergeCell ref="C1:E1"/>
    <mergeCell ref="A2:B2"/>
    <mergeCell ref="C2:E2"/>
    <mergeCell ref="A4:B4"/>
    <mergeCell ref="C4:E4"/>
  </mergeCells>
  <printOptions/>
  <pageMargins left="0.7086614173228347" right="0.7086614173228347" top="0.3937007874015748" bottom="0.3937007874015748"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Tabelle5">
    <tabColor theme="0" tint="-0.24997000396251678"/>
  </sheetPr>
  <dimension ref="B50:B63"/>
  <sheetViews>
    <sheetView zoomScalePageLayoutView="0" workbookViewId="0" topLeftCell="A28">
      <selection activeCell="D52" sqref="D52"/>
    </sheetView>
  </sheetViews>
  <sheetFormatPr defaultColWidth="11.421875" defaultRowHeight="15"/>
  <sheetData>
    <row r="50" ht="15">
      <c r="B50" s="143" t="s">
        <v>58</v>
      </c>
    </row>
    <row r="51" ht="15">
      <c r="B51" s="143" t="s">
        <v>106</v>
      </c>
    </row>
    <row r="52" ht="15">
      <c r="B52" s="143"/>
    </row>
    <row r="53" ht="15">
      <c r="B53" s="143" t="s">
        <v>61</v>
      </c>
    </row>
    <row r="54" ht="15">
      <c r="B54" s="143" t="s">
        <v>62</v>
      </c>
    </row>
    <row r="56" ht="15">
      <c r="B56" s="143" t="s">
        <v>72</v>
      </c>
    </row>
    <row r="57" ht="15">
      <c r="B57" s="143" t="s">
        <v>121</v>
      </c>
    </row>
    <row r="58" ht="15">
      <c r="B58" s="143" t="s">
        <v>122</v>
      </c>
    </row>
    <row r="59" ht="15">
      <c r="B59" t="s">
        <v>123</v>
      </c>
    </row>
    <row r="60" ht="15">
      <c r="B60" t="s">
        <v>124</v>
      </c>
    </row>
    <row r="62" ht="15">
      <c r="B62" t="s">
        <v>113</v>
      </c>
    </row>
    <row r="63" ht="15">
      <c r="B63" t="s">
        <v>112</v>
      </c>
    </row>
  </sheetData>
  <sheetProtection password="CDA9" sheet="1" objects="1" scenarios="1" selectLockedCells="1" selectUnlockedCells="1"/>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Tabelle6">
    <tabColor theme="8" tint="0.39998000860214233"/>
    <pageSetUpPr fitToPage="1"/>
  </sheetPr>
  <dimension ref="A1:G97"/>
  <sheetViews>
    <sheetView zoomScale="110" zoomScaleNormal="110" zoomScalePageLayoutView="0" workbookViewId="0" topLeftCell="A1">
      <selection activeCell="A2" sqref="A2"/>
    </sheetView>
  </sheetViews>
  <sheetFormatPr defaultColWidth="11.421875" defaultRowHeight="15"/>
  <cols>
    <col min="1" max="1" width="16.7109375" style="2" customWidth="1"/>
    <col min="2" max="2" width="32.28125" style="2" customWidth="1"/>
    <col min="3" max="3" width="15.00390625" style="2" customWidth="1"/>
    <col min="4" max="4" width="16.28125" style="2" customWidth="1"/>
    <col min="5" max="5" width="14.7109375" style="2" customWidth="1"/>
    <col min="6" max="6" width="12.7109375" style="41" customWidth="1"/>
    <col min="7" max="7" width="62.7109375" style="13" customWidth="1"/>
    <col min="8" max="8" width="11.421875" style="2" customWidth="1"/>
    <col min="9" max="16384" width="11.421875" style="2" customWidth="1"/>
  </cols>
  <sheetData>
    <row r="1" spans="1:7" ht="14.25">
      <c r="A1" s="1" t="s">
        <v>69</v>
      </c>
      <c r="B1" s="158" t="s">
        <v>78</v>
      </c>
      <c r="C1" s="158"/>
      <c r="D1" s="158"/>
      <c r="E1" s="158"/>
      <c r="F1" s="158"/>
      <c r="G1" s="158"/>
    </row>
    <row r="2" spans="1:7" ht="33.75" customHeight="1">
      <c r="A2" s="3" t="s">
        <v>57</v>
      </c>
      <c r="B2" s="153" t="s">
        <v>119</v>
      </c>
      <c r="C2" s="154"/>
      <c r="D2" s="154"/>
      <c r="E2" s="154"/>
      <c r="F2" s="154"/>
      <c r="G2" s="155"/>
    </row>
    <row r="3" spans="1:7" ht="13.5" customHeight="1">
      <c r="A3" s="1" t="s">
        <v>68</v>
      </c>
      <c r="B3" s="158" t="s">
        <v>139</v>
      </c>
      <c r="C3" s="158"/>
      <c r="D3" s="158"/>
      <c r="E3" s="158"/>
      <c r="F3" s="158"/>
      <c r="G3" s="158"/>
    </row>
    <row r="4" spans="1:7" ht="14.25">
      <c r="A4" s="4" t="s">
        <v>43</v>
      </c>
      <c r="B4" s="158" t="s">
        <v>140</v>
      </c>
      <c r="C4" s="158"/>
      <c r="D4" s="158"/>
      <c r="E4" s="158"/>
      <c r="F4" s="158"/>
      <c r="G4" s="158"/>
    </row>
    <row r="5" spans="1:7" ht="23.25" customHeight="1">
      <c r="A5" s="172" t="s">
        <v>45</v>
      </c>
      <c r="B5" s="158" t="s">
        <v>92</v>
      </c>
      <c r="C5" s="158"/>
      <c r="D5" s="158"/>
      <c r="E5" s="158"/>
      <c r="F5" s="158"/>
      <c r="G5" s="158"/>
    </row>
    <row r="6" spans="1:7" ht="14.25">
      <c r="A6" s="172"/>
      <c r="B6" s="172" t="s">
        <v>46</v>
      </c>
      <c r="C6" s="153" t="s">
        <v>93</v>
      </c>
      <c r="D6" s="154"/>
      <c r="E6" s="154"/>
      <c r="F6" s="154"/>
      <c r="G6" s="155"/>
    </row>
    <row r="7" spans="1:7" ht="14.25">
      <c r="A7" s="172"/>
      <c r="B7" s="172"/>
      <c r="C7" s="153" t="s">
        <v>104</v>
      </c>
      <c r="D7" s="154"/>
      <c r="E7" s="154"/>
      <c r="F7" s="154"/>
      <c r="G7" s="155"/>
    </row>
    <row r="8" spans="1:7" ht="35.25" customHeight="1">
      <c r="A8" s="5" t="s">
        <v>47</v>
      </c>
      <c r="B8" s="158" t="s">
        <v>94</v>
      </c>
      <c r="C8" s="158"/>
      <c r="D8" s="158"/>
      <c r="E8" s="158"/>
      <c r="F8" s="158"/>
      <c r="G8" s="158"/>
    </row>
    <row r="9" spans="1:7" ht="35.25" customHeight="1">
      <c r="A9" s="5" t="s">
        <v>48</v>
      </c>
      <c r="B9" s="158" t="s">
        <v>141</v>
      </c>
      <c r="C9" s="158"/>
      <c r="D9" s="158"/>
      <c r="E9" s="158"/>
      <c r="F9" s="158"/>
      <c r="G9" s="158"/>
    </row>
    <row r="10" spans="1:7" ht="14.25">
      <c r="A10" s="5" t="s">
        <v>82</v>
      </c>
      <c r="B10" s="158" t="s">
        <v>95</v>
      </c>
      <c r="C10" s="158"/>
      <c r="D10" s="158"/>
      <c r="E10" s="158"/>
      <c r="F10" s="158"/>
      <c r="G10" s="158"/>
    </row>
    <row r="11" spans="1:7" ht="17.25" customHeight="1">
      <c r="A11" s="5" t="s">
        <v>108</v>
      </c>
      <c r="B11" s="205" t="s">
        <v>109</v>
      </c>
      <c r="C11" s="206"/>
      <c r="D11" s="206"/>
      <c r="E11" s="206"/>
      <c r="F11" s="206"/>
      <c r="G11" s="207"/>
    </row>
    <row r="12" spans="1:7" ht="33.75" customHeight="1">
      <c r="A12" s="3" t="s">
        <v>96</v>
      </c>
      <c r="B12" s="204" t="s">
        <v>76</v>
      </c>
      <c r="C12" s="204"/>
      <c r="D12" s="204"/>
      <c r="E12" s="204"/>
      <c r="F12" s="204"/>
      <c r="G12" s="204"/>
    </row>
    <row r="13" spans="1:7" ht="26.25" customHeight="1">
      <c r="A13" s="125" t="s">
        <v>120</v>
      </c>
      <c r="B13" s="204" t="s">
        <v>110</v>
      </c>
      <c r="C13" s="204"/>
      <c r="D13" s="204"/>
      <c r="E13" s="204"/>
      <c r="F13" s="204"/>
      <c r="G13" s="204"/>
    </row>
    <row r="14" spans="1:7" ht="14.25">
      <c r="A14" s="156" t="s">
        <v>69</v>
      </c>
      <c r="B14" s="156"/>
      <c r="C14" s="165" t="s">
        <v>105</v>
      </c>
      <c r="D14" s="166"/>
      <c r="E14" s="166"/>
      <c r="F14" s="166"/>
      <c r="G14" s="167"/>
    </row>
    <row r="15" spans="1:7" ht="14.25">
      <c r="A15" s="163" t="s">
        <v>57</v>
      </c>
      <c r="B15" s="164"/>
      <c r="C15" s="165" t="s">
        <v>58</v>
      </c>
      <c r="D15" s="166"/>
      <c r="E15" s="166"/>
      <c r="F15" s="166"/>
      <c r="G15" s="167"/>
    </row>
    <row r="16" spans="1:7" ht="14.25">
      <c r="A16" s="156" t="s">
        <v>68</v>
      </c>
      <c r="B16" s="156"/>
      <c r="C16" s="165" t="s">
        <v>107</v>
      </c>
      <c r="D16" s="166"/>
      <c r="E16" s="166"/>
      <c r="F16" s="166"/>
      <c r="G16" s="167"/>
    </row>
    <row r="17" spans="1:7" ht="14.25">
      <c r="A17" s="156" t="s">
        <v>114</v>
      </c>
      <c r="B17" s="157"/>
      <c r="C17" s="126" t="s">
        <v>112</v>
      </c>
      <c r="D17" s="127"/>
      <c r="E17" s="127"/>
      <c r="F17" s="127"/>
      <c r="G17" s="128"/>
    </row>
    <row r="18" spans="1:7" ht="14.25">
      <c r="A18" s="168" t="s">
        <v>67</v>
      </c>
      <c r="B18" s="208"/>
      <c r="C18" s="6">
        <v>2023</v>
      </c>
      <c r="D18" s="7"/>
      <c r="E18" s="7"/>
      <c r="F18" s="7"/>
      <c r="G18" s="8"/>
    </row>
    <row r="20" spans="3:7" ht="28.5">
      <c r="C20" s="9" t="str">
        <f>"Ist "&amp;C18-1&amp;"/"&amp;C18</f>
        <v>Ist 2022/2023</v>
      </c>
      <c r="D20" s="9" t="str">
        <f>"Plan "&amp;C18&amp;"/"&amp;C18+1</f>
        <v>Plan 2023/2024</v>
      </c>
      <c r="E20" s="9" t="str">
        <f>"Ist "&amp;C18&amp;"/"&amp;C18+1</f>
        <v>Ist 2023/2024</v>
      </c>
      <c r="F20" s="9" t="s">
        <v>41</v>
      </c>
      <c r="G20" s="10" t="str">
        <f>"Begründung (wenn Abweichung gegenüber Ist "&amp;C18&amp;"/"&amp;C18+1&amp;" über 10% und EUR 1.000,-- ist)"</f>
        <v>Begründung (wenn Abweichung gegenüber Ist 2023/2024 über 10% und EUR 1.000,-- ist)</v>
      </c>
    </row>
    <row r="21" spans="2:6" ht="14.25">
      <c r="B21" s="11" t="s">
        <v>12</v>
      </c>
      <c r="F21" s="12"/>
    </row>
    <row r="22" spans="1:7" ht="15" customHeight="1">
      <c r="A22" s="169" t="s">
        <v>32</v>
      </c>
      <c r="B22" s="14" t="s">
        <v>0</v>
      </c>
      <c r="C22" s="15">
        <v>6900</v>
      </c>
      <c r="D22" s="15">
        <v>6900</v>
      </c>
      <c r="E22" s="15">
        <v>12000</v>
      </c>
      <c r="F22" s="16">
        <v>73.91304347826087</v>
      </c>
      <c r="G22" s="17" t="s">
        <v>50</v>
      </c>
    </row>
    <row r="23" spans="1:7" ht="14.25">
      <c r="A23" s="170"/>
      <c r="B23" s="14" t="s">
        <v>1</v>
      </c>
      <c r="C23" s="15">
        <v>5000</v>
      </c>
      <c r="D23" s="15">
        <v>4700</v>
      </c>
      <c r="E23" s="15">
        <v>5000</v>
      </c>
      <c r="F23" s="16">
        <v>6.38297872340425</v>
      </c>
      <c r="G23" s="17" t="s">
        <v>51</v>
      </c>
    </row>
    <row r="24" spans="1:7" ht="14.25">
      <c r="A24" s="170"/>
      <c r="B24" s="14" t="s">
        <v>2</v>
      </c>
      <c r="C24" s="15">
        <v>1800</v>
      </c>
      <c r="D24" s="15">
        <v>1800</v>
      </c>
      <c r="E24" s="15">
        <v>1900</v>
      </c>
      <c r="F24" s="16">
        <v>5.555555555555557</v>
      </c>
      <c r="G24" s="17" t="s">
        <v>51</v>
      </c>
    </row>
    <row r="25" spans="1:7" ht="14.25">
      <c r="A25" s="170"/>
      <c r="B25" s="14" t="s">
        <v>3</v>
      </c>
      <c r="C25" s="15">
        <v>1600</v>
      </c>
      <c r="D25" s="15">
        <v>1600</v>
      </c>
      <c r="E25" s="15">
        <v>1500</v>
      </c>
      <c r="F25" s="16">
        <v>-6.25</v>
      </c>
      <c r="G25" s="17" t="s">
        <v>51</v>
      </c>
    </row>
    <row r="26" spans="1:7" ht="14.25">
      <c r="A26" s="170"/>
      <c r="B26" s="14" t="s">
        <v>88</v>
      </c>
      <c r="C26" s="15">
        <v>50</v>
      </c>
      <c r="D26" s="15">
        <v>40</v>
      </c>
      <c r="E26" s="15">
        <v>30</v>
      </c>
      <c r="F26" s="16">
        <f>(E26-D26)/D26</f>
        <v>-0.25</v>
      </c>
      <c r="G26" s="17"/>
    </row>
    <row r="27" spans="1:7" ht="14.25">
      <c r="A27" s="170"/>
      <c r="B27" s="14" t="s">
        <v>37</v>
      </c>
      <c r="C27" s="15">
        <v>50</v>
      </c>
      <c r="D27" s="15">
        <v>40</v>
      </c>
      <c r="E27" s="15">
        <v>50</v>
      </c>
      <c r="F27" s="16">
        <f>(E27-D27)/D27</f>
        <v>0.25</v>
      </c>
      <c r="G27" s="17" t="s">
        <v>51</v>
      </c>
    </row>
    <row r="28" spans="1:7" ht="14.25">
      <c r="A28" s="170"/>
      <c r="B28" s="14" t="s">
        <v>85</v>
      </c>
      <c r="C28" s="15">
        <v>150</v>
      </c>
      <c r="D28" s="15">
        <v>150</v>
      </c>
      <c r="E28" s="15">
        <v>150</v>
      </c>
      <c r="F28" s="16">
        <v>0</v>
      </c>
      <c r="G28" s="17"/>
    </row>
    <row r="29" spans="1:7" ht="14.25">
      <c r="A29" s="170"/>
      <c r="B29" s="14" t="s">
        <v>4</v>
      </c>
      <c r="C29" s="15">
        <v>1700</v>
      </c>
      <c r="D29" s="15">
        <v>1700</v>
      </c>
      <c r="E29" s="15">
        <v>1700</v>
      </c>
      <c r="F29" s="16">
        <v>0</v>
      </c>
      <c r="G29" s="17" t="s">
        <v>51</v>
      </c>
    </row>
    <row r="30" spans="1:7" ht="14.25">
      <c r="A30" s="170"/>
      <c r="B30" s="14" t="s">
        <v>56</v>
      </c>
      <c r="C30" s="15">
        <f>4500+7700</f>
        <v>12200</v>
      </c>
      <c r="D30" s="15">
        <f>4500+8500</f>
        <v>13000</v>
      </c>
      <c r="E30" s="15">
        <f>10000+17500</f>
        <v>27500</v>
      </c>
      <c r="F30" s="16">
        <v>122.22222222222223</v>
      </c>
      <c r="G30" s="17" t="s">
        <v>52</v>
      </c>
    </row>
    <row r="31" spans="1:7" ht="14.25">
      <c r="A31" s="170"/>
      <c r="B31" s="14" t="s">
        <v>89</v>
      </c>
      <c r="C31" s="15">
        <v>1100</v>
      </c>
      <c r="D31" s="15">
        <v>1200</v>
      </c>
      <c r="E31" s="15">
        <v>1500</v>
      </c>
      <c r="F31" s="16">
        <f>(E31-D31)/D31</f>
        <v>0.25</v>
      </c>
      <c r="G31" s="17"/>
    </row>
    <row r="32" spans="1:7" ht="14.25">
      <c r="A32" s="170"/>
      <c r="B32" s="14" t="s">
        <v>5</v>
      </c>
      <c r="C32" s="15">
        <v>500</v>
      </c>
      <c r="D32" s="15">
        <v>500</v>
      </c>
      <c r="E32" s="15">
        <v>500</v>
      </c>
      <c r="F32" s="16">
        <v>0</v>
      </c>
      <c r="G32" s="17" t="s">
        <v>51</v>
      </c>
    </row>
    <row r="33" spans="1:7" ht="28.5">
      <c r="A33" s="170"/>
      <c r="B33" s="18" t="s">
        <v>35</v>
      </c>
      <c r="C33" s="15">
        <v>2200</v>
      </c>
      <c r="D33" s="15">
        <v>2800</v>
      </c>
      <c r="E33" s="15">
        <v>2800</v>
      </c>
      <c r="F33" s="16">
        <v>0</v>
      </c>
      <c r="G33" s="17" t="s">
        <v>51</v>
      </c>
    </row>
    <row r="34" spans="1:7" ht="14.25">
      <c r="A34" s="170"/>
      <c r="B34" s="14" t="s">
        <v>6</v>
      </c>
      <c r="C34" s="15">
        <v>300</v>
      </c>
      <c r="D34" s="15">
        <v>200</v>
      </c>
      <c r="E34" s="15">
        <v>200</v>
      </c>
      <c r="F34" s="16">
        <v>0</v>
      </c>
      <c r="G34" s="17" t="s">
        <v>51</v>
      </c>
    </row>
    <row r="35" spans="1:7" ht="14.25">
      <c r="A35" s="170"/>
      <c r="B35" s="14" t="s">
        <v>7</v>
      </c>
      <c r="C35" s="15">
        <v>2200</v>
      </c>
      <c r="D35" s="15">
        <v>2200</v>
      </c>
      <c r="E35" s="15">
        <v>2200</v>
      </c>
      <c r="F35" s="16">
        <v>0</v>
      </c>
      <c r="G35" s="17" t="s">
        <v>51</v>
      </c>
    </row>
    <row r="36" spans="1:7" ht="14.25">
      <c r="A36" s="170"/>
      <c r="B36" s="14" t="s">
        <v>8</v>
      </c>
      <c r="C36" s="15"/>
      <c r="D36" s="15"/>
      <c r="E36" s="15"/>
      <c r="F36" s="16" t="s">
        <v>53</v>
      </c>
      <c r="G36" s="17" t="s">
        <v>51</v>
      </c>
    </row>
    <row r="37" spans="1:7" ht="14.25">
      <c r="A37" s="170"/>
      <c r="B37" s="14" t="s">
        <v>86</v>
      </c>
      <c r="C37" s="15">
        <v>1700</v>
      </c>
      <c r="D37" s="15">
        <v>1500</v>
      </c>
      <c r="E37" s="15">
        <v>1700</v>
      </c>
      <c r="F37" s="16">
        <v>13.333333333333329</v>
      </c>
      <c r="G37" s="17" t="s">
        <v>51</v>
      </c>
    </row>
    <row r="38" spans="1:7" ht="42.75" customHeight="1">
      <c r="A38" s="170"/>
      <c r="B38" s="18" t="s">
        <v>9</v>
      </c>
      <c r="C38" s="15">
        <v>10500</v>
      </c>
      <c r="D38" s="15">
        <v>12000</v>
      </c>
      <c r="E38" s="15">
        <v>12000</v>
      </c>
      <c r="F38" s="16">
        <v>0</v>
      </c>
      <c r="G38" s="17" t="s">
        <v>51</v>
      </c>
    </row>
    <row r="39" spans="1:7" ht="45" customHeight="1">
      <c r="A39" s="170"/>
      <c r="B39" s="18" t="s">
        <v>64</v>
      </c>
      <c r="C39" s="15">
        <v>1700</v>
      </c>
      <c r="D39" s="15">
        <v>1700</v>
      </c>
      <c r="E39" s="15">
        <v>1700</v>
      </c>
      <c r="F39" s="16">
        <v>0</v>
      </c>
      <c r="G39" s="17" t="s">
        <v>51</v>
      </c>
    </row>
    <row r="40" spans="1:7" ht="14.25">
      <c r="A40" s="170"/>
      <c r="B40" s="14" t="s">
        <v>65</v>
      </c>
      <c r="C40" s="15">
        <v>1700</v>
      </c>
      <c r="D40" s="15">
        <v>1700</v>
      </c>
      <c r="E40" s="15">
        <v>2000</v>
      </c>
      <c r="F40" s="16">
        <f>(E40-D40)/D40</f>
        <v>0.17647058823529413</v>
      </c>
      <c r="G40" s="17" t="s">
        <v>51</v>
      </c>
    </row>
    <row r="41" spans="1:7" ht="14.25">
      <c r="A41" s="170"/>
      <c r="B41" s="19"/>
      <c r="C41" s="15"/>
      <c r="D41" s="15"/>
      <c r="E41" s="15"/>
      <c r="F41" s="16" t="str">
        <f aca="true" t="shared" si="0" ref="F41:F47">IF(OR(D41=0,E41=0),"-",E41/D41*100-100)</f>
        <v>-</v>
      </c>
      <c r="G41" s="17" t="s">
        <v>51</v>
      </c>
    </row>
    <row r="42" spans="1:7" ht="14.25">
      <c r="A42" s="170"/>
      <c r="B42" s="19"/>
      <c r="C42" s="15"/>
      <c r="D42" s="15"/>
      <c r="E42" s="15"/>
      <c r="F42" s="16" t="str">
        <f t="shared" si="0"/>
        <v>-</v>
      </c>
      <c r="G42" s="17" t="s">
        <v>51</v>
      </c>
    </row>
    <row r="43" spans="1:7" ht="14.25">
      <c r="A43" s="170"/>
      <c r="B43" s="19"/>
      <c r="C43" s="15"/>
      <c r="D43" s="15"/>
      <c r="E43" s="15"/>
      <c r="F43" s="16" t="str">
        <f t="shared" si="0"/>
        <v>-</v>
      </c>
      <c r="G43" s="17">
        <f>IF(ISBLANK(E43),"",IF(AND(OR(F43&gt;=2,F43&lt;=-2),OR((D43-E43)&gt;=100,(D43-E43)&lt;=-100)),"Bitte Begründung in dieser Zelle angeben",""))</f>
      </c>
    </row>
    <row r="44" spans="1:7" ht="14.25">
      <c r="A44" s="170"/>
      <c r="B44" s="19"/>
      <c r="C44" s="15"/>
      <c r="D44" s="15"/>
      <c r="E44" s="15"/>
      <c r="F44" s="16" t="str">
        <f t="shared" si="0"/>
        <v>-</v>
      </c>
      <c r="G44" s="17">
        <f>IF(ISBLANK(E44),"",IF(AND(OR(F44&gt;=2,F44&lt;=-2),OR((D44-E44)&gt;=100,(D44-E44)&lt;=-100)),"Bitte Begründung in dieser Zelle angeben",""))</f>
      </c>
    </row>
    <row r="45" spans="1:7" ht="14.25">
      <c r="A45" s="170"/>
      <c r="B45" s="19"/>
      <c r="C45" s="15"/>
      <c r="D45" s="15"/>
      <c r="E45" s="15"/>
      <c r="F45" s="16" t="str">
        <f t="shared" si="0"/>
        <v>-</v>
      </c>
      <c r="G45" s="17">
        <f>IF(ISBLANK(E45),"",IF(AND(OR(F45&gt;=2,F45&lt;=-2),OR((D45-E45)&gt;=100,(D45-E45)&lt;=-100)),"Bitte Begründung in dieser Zelle angeben",""))</f>
      </c>
    </row>
    <row r="46" spans="1:7" ht="14.25">
      <c r="A46" s="170"/>
      <c r="B46" s="14" t="s">
        <v>11</v>
      </c>
      <c r="C46" s="20">
        <f>SUM(C22:C45)</f>
        <v>51350</v>
      </c>
      <c r="D46" s="20">
        <f>SUM(D22:D45)</f>
        <v>53730</v>
      </c>
      <c r="E46" s="20">
        <f>SUM(E22:E45)</f>
        <v>74430</v>
      </c>
      <c r="F46" s="16">
        <f t="shared" si="0"/>
        <v>38.525963149078734</v>
      </c>
      <c r="G46" s="21"/>
    </row>
    <row r="47" spans="1:7" ht="14.25">
      <c r="A47" s="170"/>
      <c r="B47" s="14" t="s">
        <v>10</v>
      </c>
      <c r="C47" s="15">
        <v>7000</v>
      </c>
      <c r="D47" s="15">
        <v>7500</v>
      </c>
      <c r="E47" s="15">
        <v>8000</v>
      </c>
      <c r="F47" s="16">
        <f t="shared" si="0"/>
        <v>6.666666666666671</v>
      </c>
      <c r="G47" s="23"/>
    </row>
    <row r="48" spans="1:7" ht="14.25">
      <c r="A48" s="171"/>
      <c r="B48" s="14" t="s">
        <v>13</v>
      </c>
      <c r="C48" s="20">
        <f>C47*100/C46</f>
        <v>13.631937682570594</v>
      </c>
      <c r="D48" s="20">
        <f>D47*100/D46</f>
        <v>13.958682300390842</v>
      </c>
      <c r="E48" s="20">
        <f>E47*100/E46</f>
        <v>10.748354158269516</v>
      </c>
      <c r="F48" s="22"/>
      <c r="G48" s="21"/>
    </row>
    <row r="49" spans="3:7" ht="14.25">
      <c r="C49" s="24"/>
      <c r="D49" s="24"/>
      <c r="E49" s="24"/>
      <c r="F49" s="25"/>
      <c r="G49" s="13">
        <f>IF(ISBLANK(E49),"",IF(AND(OR(F49&gt;=2,F49&lt;=-2),OR((D49-E49)&gt;=1000,(D49-E49)&lt;=-1000)),"Bitte Begründung in dieser Zelle angeben",""))</f>
      </c>
    </row>
    <row r="50" spans="1:7" ht="14.25">
      <c r="A50" s="26"/>
      <c r="B50" s="11" t="s">
        <v>20</v>
      </c>
      <c r="C50" s="24"/>
      <c r="D50" s="24"/>
      <c r="E50" s="24"/>
      <c r="F50" s="25"/>
      <c r="G50" s="13">
        <f>IF(ISBLANK(E50),"",IF(AND(OR(F50&gt;=2,F50&lt;=-2),OR((D50-E50)&gt;=1000,(D50-E50)&lt;=-1000)),"Bitte Begründung in dieser Zelle angeben",""))</f>
      </c>
    </row>
    <row r="51" spans="1:7" ht="15" customHeight="1">
      <c r="A51" s="169" t="s">
        <v>32</v>
      </c>
      <c r="B51" s="14" t="s">
        <v>14</v>
      </c>
      <c r="C51" s="15">
        <v>45000</v>
      </c>
      <c r="D51" s="15">
        <v>45000</v>
      </c>
      <c r="E51" s="20">
        <v>45000</v>
      </c>
      <c r="F51" s="27">
        <f>IF(OR(D51=0,E51=0),"-",E51/D51*100-100)</f>
        <v>0</v>
      </c>
      <c r="G51" s="17">
        <f>IF(ISBLANK(E51),"",IF(AND(OR(F51&gt;=2,F51&lt;=-2),OR((D51-E51)&gt;=100,(D51-E51)&lt;=-100)),"Bitte Begründung in dieser Zelle angeben",""))</f>
      </c>
    </row>
    <row r="52" spans="1:7" ht="14.25">
      <c r="A52" s="170"/>
      <c r="B52" s="14" t="s">
        <v>15</v>
      </c>
      <c r="C52" s="15">
        <v>240000</v>
      </c>
      <c r="D52" s="15">
        <v>241000</v>
      </c>
      <c r="E52" s="20">
        <v>245000</v>
      </c>
      <c r="F52" s="27">
        <f>IF(OR(D52=0,E52=0),"-",E52/D52*100-100)</f>
        <v>1.6597510373443924</v>
      </c>
      <c r="G52" s="17">
        <f>IF(ISBLANK(E52),"",IF(AND(OR(F52&gt;=2,F52&lt;=-2),OR((D52-E52)&gt;=100,(D52-E52)&lt;=-100)),"Bitte Begründung in dieser Zelle angeben",""))</f>
      </c>
    </row>
    <row r="53" spans="1:7" ht="14.25">
      <c r="A53" s="170"/>
      <c r="B53" s="14" t="s">
        <v>11</v>
      </c>
      <c r="C53" s="20">
        <f>SUM(C51:C52)</f>
        <v>285000</v>
      </c>
      <c r="D53" s="20">
        <f>SUM(D51:D52)</f>
        <v>286000</v>
      </c>
      <c r="E53" s="20">
        <f>SUM(E51:E52)</f>
        <v>290000</v>
      </c>
      <c r="F53" s="27">
        <f>IF(OR(D53=0,E53=0),"-",E53/D53*100-100)</f>
        <v>1.3986013986014</v>
      </c>
      <c r="G53" s="21"/>
    </row>
    <row r="54" spans="1:7" ht="14.25">
      <c r="A54" s="171"/>
      <c r="B54" s="14" t="s">
        <v>13</v>
      </c>
      <c r="C54" s="20">
        <f>C51*100/C53</f>
        <v>15.789473684210526</v>
      </c>
      <c r="D54" s="20">
        <f>D51*100/D53</f>
        <v>15.734265734265735</v>
      </c>
      <c r="E54" s="20">
        <f>E51*100/E53</f>
        <v>15.517241379310345</v>
      </c>
      <c r="F54" s="27">
        <f>IF(OR(D54=0,E54=0),"-",E54/D54*100-100)</f>
        <v>-1.3793103448275872</v>
      </c>
      <c r="G54" s="21"/>
    </row>
    <row r="55" spans="3:7" ht="14.25">
      <c r="C55" s="24"/>
      <c r="D55" s="24"/>
      <c r="E55" s="24"/>
      <c r="F55" s="28"/>
      <c r="G55" s="13">
        <f>IF(ISBLANK(E55),"",IF(AND(OR(F55&gt;=2,F55&lt;=-2),OR((D55-E55)&gt;=1000,(D55-E55)&lt;=-1000)),"Bitte Begründung in dieser Zelle angeben",""))</f>
      </c>
    </row>
    <row r="56" spans="2:7" ht="14.25">
      <c r="B56" s="11" t="s">
        <v>21</v>
      </c>
      <c r="C56" s="24"/>
      <c r="D56" s="24"/>
      <c r="E56" s="24"/>
      <c r="F56" s="28"/>
      <c r="G56" s="13">
        <f>IF(ISBLANK(E56),"",IF(AND(OR(F56&gt;=2,F56&lt;=-2),OR((D56-E56)&gt;=1000,(D56-E56)&lt;=-1000)),"Bitte Begründung in dieser Zelle angeben",""))</f>
      </c>
    </row>
    <row r="57" spans="2:7" ht="14.25">
      <c r="B57" s="14" t="s">
        <v>24</v>
      </c>
      <c r="C57" s="20">
        <f>C46+C53</f>
        <v>336350</v>
      </c>
      <c r="D57" s="20">
        <f>D46+D53</f>
        <v>339730</v>
      </c>
      <c r="E57" s="20">
        <f>E46+E53</f>
        <v>364430</v>
      </c>
      <c r="F57" s="27">
        <f>IF(OR(D57=0,E57=0),"-",E57/D57*100-100)</f>
        <v>7.270479498425232</v>
      </c>
      <c r="G57" s="21"/>
    </row>
    <row r="58" spans="2:7" ht="14.25">
      <c r="B58" s="14" t="s">
        <v>22</v>
      </c>
      <c r="C58" s="20">
        <f>C47+C51</f>
        <v>52000</v>
      </c>
      <c r="D58" s="20">
        <f>D47+D51</f>
        <v>52500</v>
      </c>
      <c r="E58" s="20">
        <f>E47+E51</f>
        <v>53000</v>
      </c>
      <c r="F58" s="27">
        <f>IF(OR(D58=0,E58=0),"-",E58/D58*100-100)</f>
        <v>0.952380952380949</v>
      </c>
      <c r="G58" s="17">
        <f>IF(ISBLANK(E58),"",IF(AND(OR(F58&gt;=2,F58&lt;=-2),OR((D58-E58)&gt;=100,(D58-E58)&lt;=-100)),"Bitte Begründung in dieser Zelle angeben",""))</f>
      </c>
    </row>
    <row r="59" spans="2:7" ht="14.25">
      <c r="B59" s="14" t="s">
        <v>23</v>
      </c>
      <c r="C59" s="20">
        <f>C58*100/C57</f>
        <v>15.46008621971161</v>
      </c>
      <c r="D59" s="20">
        <f>D58*100/D57</f>
        <v>15.45344832661231</v>
      </c>
      <c r="E59" s="20">
        <f>E58*100/E57</f>
        <v>14.543259336498092</v>
      </c>
      <c r="F59" s="27">
        <f>IF(OR(D59=0,E59=0),"-",E59/D59*100-100)</f>
        <v>-5.889876297361965</v>
      </c>
      <c r="G59" s="21"/>
    </row>
    <row r="60" spans="3:6" ht="14.25">
      <c r="C60" s="24"/>
      <c r="D60" s="24"/>
      <c r="E60" s="24"/>
      <c r="F60" s="25"/>
    </row>
    <row r="61" spans="3:7" ht="14.25">
      <c r="C61" s="24"/>
      <c r="D61" s="24"/>
      <c r="E61" s="24"/>
      <c r="F61" s="25"/>
      <c r="G61" s="13">
        <f>IF(ISBLANK(E61),"",IF(AND(OR(F61&gt;=2,F61&lt;=-2),OR((D61-E61)&gt;=1000,(D61-E61)&lt;=-1000)),"Bitte Begründung in dieser Zelle angeben",""))</f>
      </c>
    </row>
    <row r="62" spans="2:7" ht="14.25">
      <c r="B62" s="11" t="s">
        <v>28</v>
      </c>
      <c r="C62" s="24"/>
      <c r="D62" s="24"/>
      <c r="E62" s="24"/>
      <c r="F62" s="25"/>
      <c r="G62" s="13">
        <f>IF(ISBLANK(E62),"",IF(AND(OR(F62&gt;=2,F62&lt;=-2),OR((D62-E62)&gt;=1000,(D62-E62)&lt;=-1000)),"Bitte Begründung in dieser Zelle angeben",""))</f>
      </c>
    </row>
    <row r="63" spans="1:7" ht="42.75">
      <c r="A63" s="159" t="s">
        <v>33</v>
      </c>
      <c r="B63" s="29" t="s">
        <v>27</v>
      </c>
      <c r="C63" s="15">
        <v>1180</v>
      </c>
      <c r="D63" s="15">
        <v>1200</v>
      </c>
      <c r="E63" s="15">
        <v>1200</v>
      </c>
      <c r="F63" s="30">
        <f aca="true" t="shared" si="1" ref="F63:F69">IF(OR(D63=0,E63=0),"-",E63/D63*100-100)</f>
        <v>0</v>
      </c>
      <c r="G63" s="17">
        <f aca="true" t="shared" si="2" ref="G63:G68">IF(ISBLANK(E63),"",IF(AND(OR(F63&gt;=2,F63&lt;=-2),OR((D63-E63)&gt;=100,(D63-E63)&lt;=-100)),"Bitte Begründung in dieser Zelle angeben",""))</f>
      </c>
    </row>
    <row r="64" spans="1:7" ht="14.25">
      <c r="A64" s="160"/>
      <c r="B64" s="31" t="s">
        <v>25</v>
      </c>
      <c r="C64" s="15"/>
      <c r="D64" s="15"/>
      <c r="E64" s="15"/>
      <c r="F64" s="30" t="str">
        <f t="shared" si="1"/>
        <v>-</v>
      </c>
      <c r="G64" s="17">
        <f t="shared" si="2"/>
      </c>
    </row>
    <row r="65" spans="1:7" ht="14.25">
      <c r="A65" s="160"/>
      <c r="B65" s="31" t="s">
        <v>26</v>
      </c>
      <c r="C65" s="15"/>
      <c r="D65" s="15"/>
      <c r="E65" s="15"/>
      <c r="F65" s="30" t="str">
        <f t="shared" si="1"/>
        <v>-</v>
      </c>
      <c r="G65" s="17">
        <f t="shared" si="2"/>
      </c>
    </row>
    <row r="66" spans="1:7" ht="14.25">
      <c r="A66" s="160"/>
      <c r="B66" s="31" t="s">
        <v>133</v>
      </c>
      <c r="C66" s="15"/>
      <c r="D66" s="15"/>
      <c r="E66" s="15"/>
      <c r="F66" s="30" t="str">
        <f t="shared" si="1"/>
        <v>-</v>
      </c>
      <c r="G66" s="17">
        <f t="shared" si="2"/>
      </c>
    </row>
    <row r="67" spans="1:7" ht="14.25">
      <c r="A67" s="160"/>
      <c r="B67" s="19"/>
      <c r="C67" s="15"/>
      <c r="D67" s="15"/>
      <c r="E67" s="15"/>
      <c r="F67" s="30" t="str">
        <f t="shared" si="1"/>
        <v>-</v>
      </c>
      <c r="G67" s="17">
        <f t="shared" si="2"/>
      </c>
    </row>
    <row r="68" spans="1:7" ht="14.25">
      <c r="A68" s="160"/>
      <c r="B68" s="19"/>
      <c r="C68" s="15"/>
      <c r="D68" s="15"/>
      <c r="E68" s="15"/>
      <c r="F68" s="30" t="str">
        <f t="shared" si="1"/>
        <v>-</v>
      </c>
      <c r="G68" s="17">
        <f t="shared" si="2"/>
      </c>
    </row>
    <row r="69" spans="1:7" ht="14.25">
      <c r="A69" s="161"/>
      <c r="B69" s="31" t="s">
        <v>24</v>
      </c>
      <c r="C69" s="32">
        <f>SUM(C63:C68)</f>
        <v>1180</v>
      </c>
      <c r="D69" s="32">
        <f>SUM(D63:D68)</f>
        <v>1200</v>
      </c>
      <c r="E69" s="32">
        <f>SUM(E63:E68)</f>
        <v>1200</v>
      </c>
      <c r="F69" s="30">
        <f t="shared" si="1"/>
        <v>0</v>
      </c>
      <c r="G69" s="21"/>
    </row>
    <row r="70" spans="3:6" ht="14.25">
      <c r="C70" s="24"/>
      <c r="D70" s="24"/>
      <c r="E70" s="24"/>
      <c r="F70" s="33"/>
    </row>
    <row r="71" spans="2:6" ht="14.25">
      <c r="B71" s="11" t="s">
        <v>29</v>
      </c>
      <c r="C71" s="24"/>
      <c r="D71" s="24"/>
      <c r="E71" s="24"/>
      <c r="F71" s="33"/>
    </row>
    <row r="72" spans="1:7" ht="14.25">
      <c r="A72" s="162" t="s">
        <v>33</v>
      </c>
      <c r="B72" s="31" t="s">
        <v>38</v>
      </c>
      <c r="C72" s="15">
        <v>7500</v>
      </c>
      <c r="D72" s="15"/>
      <c r="E72" s="15"/>
      <c r="F72" s="36" t="str">
        <f aca="true" t="shared" si="3" ref="F72:F78">IF(OR(D72=0,E72=0),"-",E72/D72*100-100)</f>
        <v>-</v>
      </c>
      <c r="G72" s="17">
        <f aca="true" t="shared" si="4" ref="G72:G77">IF(ISBLANK(E72),"",IF(AND(OR(F72&gt;=2,F72&lt;=-2),OR((D72-E72)&gt;=100,(D72-E72)&lt;=-100)),"Bitte Begründung in dieser Zelle angeben",""))</f>
      </c>
    </row>
    <row r="73" spans="1:7" ht="14.25">
      <c r="A73" s="162"/>
      <c r="B73" s="31" t="s">
        <v>39</v>
      </c>
      <c r="C73" s="15"/>
      <c r="D73" s="15"/>
      <c r="E73" s="15"/>
      <c r="F73" s="36" t="str">
        <f t="shared" si="3"/>
        <v>-</v>
      </c>
      <c r="G73" s="17">
        <f t="shared" si="4"/>
      </c>
    </row>
    <row r="74" spans="1:7" ht="14.25">
      <c r="A74" s="162"/>
      <c r="B74" s="31" t="s">
        <v>77</v>
      </c>
      <c r="C74" s="15"/>
      <c r="D74" s="15"/>
      <c r="E74" s="15"/>
      <c r="F74" s="36" t="str">
        <f t="shared" si="3"/>
        <v>-</v>
      </c>
      <c r="G74" s="17">
        <f t="shared" si="4"/>
      </c>
    </row>
    <row r="75" spans="1:7" ht="14.25">
      <c r="A75" s="162"/>
      <c r="B75" s="31" t="s">
        <v>97</v>
      </c>
      <c r="C75" s="15">
        <v>1500</v>
      </c>
      <c r="D75" s="15"/>
      <c r="E75" s="15"/>
      <c r="F75" s="36" t="str">
        <f t="shared" si="3"/>
        <v>-</v>
      </c>
      <c r="G75" s="17">
        <f t="shared" si="4"/>
      </c>
    </row>
    <row r="76" spans="1:7" ht="14.25">
      <c r="A76" s="162"/>
      <c r="B76" s="116" t="s">
        <v>98</v>
      </c>
      <c r="C76" s="15">
        <v>200000</v>
      </c>
      <c r="D76" s="15">
        <v>200000</v>
      </c>
      <c r="E76" s="15">
        <v>200000</v>
      </c>
      <c r="F76" s="36">
        <f t="shared" si="3"/>
        <v>0</v>
      </c>
      <c r="G76" s="17">
        <f t="shared" si="4"/>
      </c>
    </row>
    <row r="77" spans="1:7" ht="14.25">
      <c r="A77" s="162"/>
      <c r="B77" s="31" t="s">
        <v>40</v>
      </c>
      <c r="C77" s="15"/>
      <c r="D77" s="15"/>
      <c r="E77" s="15"/>
      <c r="F77" s="36" t="str">
        <f t="shared" si="3"/>
        <v>-</v>
      </c>
      <c r="G77" s="17">
        <f t="shared" si="4"/>
      </c>
    </row>
    <row r="78" spans="1:7" ht="14.25">
      <c r="A78" s="162"/>
      <c r="B78" s="31" t="s">
        <v>24</v>
      </c>
      <c r="C78" s="32">
        <f>SUM(C72:C77)</f>
        <v>209000</v>
      </c>
      <c r="D78" s="32">
        <f>SUM(D72:D77)</f>
        <v>200000</v>
      </c>
      <c r="E78" s="32">
        <f>SUM(E72:E77)</f>
        <v>200000</v>
      </c>
      <c r="F78" s="36">
        <f t="shared" si="3"/>
        <v>0</v>
      </c>
      <c r="G78" s="21"/>
    </row>
    <row r="79" spans="3:7" ht="14.25">
      <c r="C79" s="24"/>
      <c r="D79" s="24"/>
      <c r="E79" s="24"/>
      <c r="F79" s="33"/>
      <c r="G79" s="13">
        <f>IF(ISBLANK(E79),"",IF(AND(OR(F79&gt;=2,F79&lt;=-2),OR((D79-E79)&gt;=1000,(D79-E79)&lt;=-1000)),"Bitte Begründung in dieser Zelle angeben",""))</f>
      </c>
    </row>
    <row r="80" spans="2:7" ht="14.25">
      <c r="B80" s="11" t="s">
        <v>34</v>
      </c>
      <c r="C80" s="24"/>
      <c r="D80" s="24"/>
      <c r="E80" s="24"/>
      <c r="F80" s="33"/>
      <c r="G80" s="13">
        <f>IF(ISBLANK(E80),"",IF(AND(OR(F80&gt;=2,F80&lt;=-2),OR((D80-E80)&gt;=1000,(D80-E80)&lt;=-1000)),"Bitte Begründung in dieser Zelle angeben",""))</f>
      </c>
    </row>
    <row r="81" spans="2:7" ht="14.25">
      <c r="B81" s="31" t="s">
        <v>24</v>
      </c>
      <c r="C81" s="32">
        <f>C69+C78</f>
        <v>210180</v>
      </c>
      <c r="D81" s="32">
        <f>D69+D78</f>
        <v>201200</v>
      </c>
      <c r="E81" s="32">
        <f>E69+E78</f>
        <v>201200</v>
      </c>
      <c r="F81" s="36">
        <f>IF(OR(D83=0,E83=0),"-",E83/D83*100-100)</f>
        <v>17.830072908395294</v>
      </c>
      <c r="G81" s="21"/>
    </row>
    <row r="82" spans="3:6" ht="14.25">
      <c r="C82" s="24"/>
      <c r="D82" s="24"/>
      <c r="E82" s="24"/>
      <c r="F82" s="33"/>
    </row>
    <row r="83" spans="2:7" ht="42.75">
      <c r="B83" s="117" t="s">
        <v>66</v>
      </c>
      <c r="C83" s="39">
        <f>C81-C57</f>
        <v>-126170</v>
      </c>
      <c r="D83" s="39">
        <f>D81-D57</f>
        <v>-138530</v>
      </c>
      <c r="E83" s="39">
        <f>E81-E57</f>
        <v>-163230</v>
      </c>
      <c r="F83" s="40">
        <f>IF(OR(D83=0,E83=0),"-",E83/D83*100-100)</f>
        <v>17.830072908395294</v>
      </c>
      <c r="G83" s="21"/>
    </row>
    <row r="96" ht="14.25" hidden="1">
      <c r="D96" s="2" t="s">
        <v>58</v>
      </c>
    </row>
    <row r="97" ht="14.25" hidden="1">
      <c r="D97" s="2" t="s">
        <v>106</v>
      </c>
    </row>
  </sheetData>
  <sheetProtection password="CDA9" sheet="1" objects="1" scenarios="1"/>
  <mergeCells count="27">
    <mergeCell ref="A17:B17"/>
    <mergeCell ref="B13:G13"/>
    <mergeCell ref="A14:B14"/>
    <mergeCell ref="C14:G14"/>
    <mergeCell ref="C16:G16"/>
    <mergeCell ref="A15:B15"/>
    <mergeCell ref="C15:G15"/>
    <mergeCell ref="A16:B16"/>
    <mergeCell ref="A51:A54"/>
    <mergeCell ref="A63:A69"/>
    <mergeCell ref="A72:A78"/>
    <mergeCell ref="A18:B18"/>
    <mergeCell ref="A22:A48"/>
    <mergeCell ref="A5:A7"/>
    <mergeCell ref="B5:G5"/>
    <mergeCell ref="B6:B7"/>
    <mergeCell ref="C6:G6"/>
    <mergeCell ref="C7:G7"/>
    <mergeCell ref="B8:G8"/>
    <mergeCell ref="B9:G9"/>
    <mergeCell ref="B10:G10"/>
    <mergeCell ref="B12:G12"/>
    <mergeCell ref="B1:G1"/>
    <mergeCell ref="B3:G3"/>
    <mergeCell ref="B4:G4"/>
    <mergeCell ref="B2:G2"/>
    <mergeCell ref="B11:G11"/>
  </mergeCells>
  <printOptions horizontalCentered="1" verticalCentered="1"/>
  <pageMargins left="0.1968503937007874" right="0.1968503937007874" top="0.5905511811023623" bottom="0.5905511811023623" header="0.31496062992125984" footer="0.31496062992125984"/>
  <pageSetup fitToHeight="0" fitToWidth="1" horizontalDpi="600" verticalDpi="600" orientation="landscape" paperSize="9" scale="81" r:id="rId1"/>
  <headerFooter>
    <oddHeader>&amp;L&amp;A / &amp;D</oddHeader>
    <oddFooter>&amp;R&amp;P</oddFooter>
  </headerFooter>
</worksheet>
</file>

<file path=xl/worksheets/sheet7.xml><?xml version="1.0" encoding="utf-8"?>
<worksheet xmlns="http://schemas.openxmlformats.org/spreadsheetml/2006/main" xmlns:r="http://schemas.openxmlformats.org/officeDocument/2006/relationships">
  <sheetPr codeName="Tabelle7">
    <tabColor theme="8" tint="0.39998000860214233"/>
    <pageSetUpPr fitToPage="1"/>
  </sheetPr>
  <dimension ref="A1:H98"/>
  <sheetViews>
    <sheetView zoomScale="90" zoomScaleNormal="90" zoomScalePageLayoutView="0" workbookViewId="0" topLeftCell="A1">
      <pane ySplit="7" topLeftCell="A50" activePane="bottomLeft" state="frozen"/>
      <selection pane="topLeft" activeCell="A1" sqref="A1"/>
      <selection pane="bottomLeft" activeCell="D64" sqref="D64"/>
    </sheetView>
  </sheetViews>
  <sheetFormatPr defaultColWidth="11.421875" defaultRowHeight="15"/>
  <cols>
    <col min="1" max="1" width="11.140625" style="42" customWidth="1"/>
    <col min="2" max="2" width="59.57421875" style="42" customWidth="1"/>
    <col min="3" max="4" width="17.7109375" style="42" customWidth="1"/>
    <col min="5" max="5" width="17.421875" style="42" customWidth="1"/>
    <col min="6" max="6" width="15.28125" style="59" customWidth="1"/>
    <col min="7" max="7" width="63.8515625" style="45" customWidth="1"/>
    <col min="8" max="16384" width="11.421875" style="42" customWidth="1"/>
  </cols>
  <sheetData>
    <row r="1" spans="1:7" ht="14.25">
      <c r="A1" s="156" t="s">
        <v>69</v>
      </c>
      <c r="B1" s="156"/>
      <c r="C1" s="209">
        <f>IF(ISBLANK(Finanzplan!C1),"",Finanzplan!C1)</f>
      </c>
      <c r="D1" s="210"/>
      <c r="E1" s="210"/>
      <c r="F1" s="210"/>
      <c r="G1" s="211"/>
    </row>
    <row r="2" spans="1:7" ht="14.25">
      <c r="A2" s="163" t="s">
        <v>57</v>
      </c>
      <c r="B2" s="164"/>
      <c r="C2" s="209">
        <f>IF(ISBLANK(Finanzplan!C3),"",Finanzplan!C3)</f>
      </c>
      <c r="D2" s="210"/>
      <c r="E2" s="210"/>
      <c r="F2" s="210"/>
      <c r="G2" s="211"/>
    </row>
    <row r="3" spans="1:8" ht="14.25">
      <c r="A3" s="156" t="s">
        <v>70</v>
      </c>
      <c r="B3" s="156"/>
      <c r="C3" s="209">
        <f>IF(ISBLANK(Finanzplan!C2),"",Finanzplan!C2)</f>
      </c>
      <c r="D3" s="210"/>
      <c r="E3" s="210"/>
      <c r="F3" s="210"/>
      <c r="G3" s="211"/>
      <c r="H3" s="2"/>
    </row>
    <row r="4" spans="1:8" ht="14.25">
      <c r="A4" s="156" t="s">
        <v>111</v>
      </c>
      <c r="B4" s="157"/>
      <c r="C4" s="209" t="str">
        <f>IF(ISBLANK(Finanzplan!C4),"",Finanzplan!C4)</f>
        <v>Nein</v>
      </c>
      <c r="D4" s="210"/>
      <c r="E4" s="210"/>
      <c r="F4" s="210"/>
      <c r="G4" s="211"/>
      <c r="H4" s="2"/>
    </row>
    <row r="5" spans="1:7" ht="14.25">
      <c r="A5" s="156" t="s">
        <v>67</v>
      </c>
      <c r="B5" s="156"/>
      <c r="C5" s="209" t="str">
        <f>IF(ISBLANK(Finanzplan!C5),"",Finanzplan!C5)</f>
        <v>2023/2024</v>
      </c>
      <c r="D5" s="210"/>
      <c r="E5" s="210"/>
      <c r="F5" s="210"/>
      <c r="G5" s="211"/>
    </row>
    <row r="6" spans="3:4" ht="14.25">
      <c r="C6" s="147">
        <f>VALUE(MID(C5,1,4))</f>
        <v>2023</v>
      </c>
      <c r="D6" s="148">
        <f>VALUE(MID(C5,6,4))</f>
        <v>2024</v>
      </c>
    </row>
    <row r="7" spans="3:7" ht="28.5">
      <c r="C7" s="9" t="str">
        <f>"Ist "&amp;C6-1&amp;"/"&amp;C6</f>
        <v>Ist 2022/2023</v>
      </c>
      <c r="D7" s="144" t="str">
        <f>"Plan "&amp;C6&amp;"/"&amp;D6</f>
        <v>Plan 2023/2024</v>
      </c>
      <c r="E7" s="9" t="str">
        <f>"Ist "&amp;C6&amp;"/"&amp;D6</f>
        <v>Ist 2023/2024</v>
      </c>
      <c r="F7" s="9" t="s">
        <v>41</v>
      </c>
      <c r="G7" s="10" t="str">
        <f>"Begründung (wenn Abweichung gegenüber Plan "&amp;C5&amp;" über 10 % und EUR 1.000,-- ist)"</f>
        <v>Begründung (wenn Abweichung gegenüber Plan 2023/2024 über 10 % und EUR 1.000,-- ist)</v>
      </c>
    </row>
    <row r="8" spans="2:6" ht="14.25">
      <c r="B8" s="43" t="s">
        <v>115</v>
      </c>
      <c r="F8" s="44"/>
    </row>
    <row r="9" spans="1:8" ht="15" customHeight="1">
      <c r="A9" s="174" t="s">
        <v>32</v>
      </c>
      <c r="B9" s="46" t="s">
        <v>0</v>
      </c>
      <c r="C9" s="47"/>
      <c r="D9" s="47"/>
      <c r="E9" s="47"/>
      <c r="F9" s="16" t="str">
        <f aca="true" t="shared" si="0" ref="F9:F38">IF(OR(D9=0,E9=0),"-",E9/D9*100-100)</f>
        <v>-</v>
      </c>
      <c r="G9" s="48"/>
      <c r="H9" s="49">
        <f>IF(ISBLANK(E9),"",IF(AND(OR(F9&gt;=10,F9&lt;=-10),OR((D9-E9)&gt;=1000,(D9-E9)&lt;=-1000)),IF(ISBLANK(G9),'|'!B$56,""),""))</f>
      </c>
    </row>
    <row r="10" spans="1:8" ht="14.25">
      <c r="A10" s="175"/>
      <c r="B10" s="46" t="s">
        <v>1</v>
      </c>
      <c r="C10" s="47"/>
      <c r="D10" s="47"/>
      <c r="E10" s="47"/>
      <c r="F10" s="16" t="str">
        <f t="shared" si="0"/>
        <v>-</v>
      </c>
      <c r="G10" s="48"/>
      <c r="H10" s="49">
        <f>IF(ISBLANK(E10),"",IF(AND(OR(F10&gt;=10,F10&lt;=-10),OR((D10-E10)&gt;=1000,(D10-E10)&lt;=-1000)),IF(ISBLANK(G10),'|'!B$56,""),""))</f>
      </c>
    </row>
    <row r="11" spans="1:8" ht="14.25">
      <c r="A11" s="175"/>
      <c r="B11" s="46" t="s">
        <v>2</v>
      </c>
      <c r="C11" s="47"/>
      <c r="D11" s="47"/>
      <c r="E11" s="47"/>
      <c r="F11" s="16" t="str">
        <f t="shared" si="0"/>
        <v>-</v>
      </c>
      <c r="G11" s="48"/>
      <c r="H11" s="49">
        <f>IF(ISBLANK(E11),"",IF(AND(OR(F11&gt;=10,F11&lt;=-10),OR((D11-E11)&gt;=1000,(D11-E11)&lt;=-1000)),IF(ISBLANK(G11),'|'!B$56,""),""))</f>
      </c>
    </row>
    <row r="12" spans="1:8" ht="14.25">
      <c r="A12" s="175"/>
      <c r="B12" s="46" t="s">
        <v>3</v>
      </c>
      <c r="C12" s="47"/>
      <c r="D12" s="47"/>
      <c r="E12" s="47"/>
      <c r="F12" s="16" t="str">
        <f t="shared" si="0"/>
        <v>-</v>
      </c>
      <c r="G12" s="48"/>
      <c r="H12" s="49">
        <f>IF(ISBLANK(E12),"",IF(AND(OR(F12&gt;=10,F12&lt;=-10),OR((D12-E12)&gt;=1000,(D12-E12)&lt;=-1000)),IF(ISBLANK(G12),'|'!B$56,""),""))</f>
      </c>
    </row>
    <row r="13" spans="1:8" ht="14.25">
      <c r="A13" s="175"/>
      <c r="B13" s="46" t="s">
        <v>88</v>
      </c>
      <c r="C13" s="47"/>
      <c r="D13" s="47"/>
      <c r="E13" s="47"/>
      <c r="F13" s="16" t="str">
        <f t="shared" si="0"/>
        <v>-</v>
      </c>
      <c r="G13" s="48"/>
      <c r="H13" s="49">
        <f>IF(ISBLANK(E13),"",IF(AND(OR(F13&gt;=10,F13&lt;=-10),OR((D13-E13)&gt;=1000,(D13-E13)&lt;=-1000)),IF(ISBLANK(G13),'|'!B$56,""),""))</f>
      </c>
    </row>
    <row r="14" spans="1:8" ht="14.25">
      <c r="A14" s="175"/>
      <c r="B14" s="46" t="s">
        <v>37</v>
      </c>
      <c r="C14" s="47"/>
      <c r="D14" s="47"/>
      <c r="E14" s="47"/>
      <c r="F14" s="16" t="str">
        <f t="shared" si="0"/>
        <v>-</v>
      </c>
      <c r="G14" s="48"/>
      <c r="H14" s="49">
        <f>IF(ISBLANK(E14),"",IF(AND(OR(F14&gt;=10,F14&lt;=-10),OR((D14-E14)&gt;=1000,(D14-E14)&lt;=-1000)),IF(ISBLANK(G14),'|'!B$56,""),""))</f>
      </c>
    </row>
    <row r="15" spans="1:8" ht="14.25">
      <c r="A15" s="175"/>
      <c r="B15" s="46" t="s">
        <v>85</v>
      </c>
      <c r="C15" s="47"/>
      <c r="D15" s="47"/>
      <c r="E15" s="47"/>
      <c r="F15" s="16" t="str">
        <f t="shared" si="0"/>
        <v>-</v>
      </c>
      <c r="G15" s="48"/>
      <c r="H15" s="49">
        <f>IF(ISBLANK(E15),"",IF(AND(OR(F15&gt;=10,F15&lt;=-10),OR((D15-E15)&gt;=1000,(D15-E15)&lt;=-1000)),IF(ISBLANK(G15),'|'!B$56,""),""))</f>
      </c>
    </row>
    <row r="16" spans="1:8" ht="14.25">
      <c r="A16" s="175"/>
      <c r="B16" s="46" t="s">
        <v>4</v>
      </c>
      <c r="C16" s="47"/>
      <c r="D16" s="47"/>
      <c r="E16" s="47"/>
      <c r="F16" s="16" t="str">
        <f>IF(OR(D16=0,E16=0),"-",E16/D16*100-100)</f>
        <v>-</v>
      </c>
      <c r="G16" s="48"/>
      <c r="H16" s="49">
        <f>IF(ISBLANK(E16),"",IF(AND(OR(F16&gt;=10,F16&lt;=-10),OR((D16-E16)&gt;=1000,(D16-E16)&lt;=-1000)),IF(ISBLANK(G16),'|'!B$56,""),""))</f>
      </c>
    </row>
    <row r="17" spans="1:8" ht="14.25">
      <c r="A17" s="175"/>
      <c r="B17" s="46" t="s">
        <v>56</v>
      </c>
      <c r="C17" s="47"/>
      <c r="D17" s="47"/>
      <c r="E17" s="47"/>
      <c r="F17" s="16" t="str">
        <f t="shared" si="0"/>
        <v>-</v>
      </c>
      <c r="G17" s="48"/>
      <c r="H17" s="49">
        <f>IF(ISBLANK(E17),"",IF(AND(OR(F17&gt;=10,F17&lt;=-10),OR((D17-E17)&gt;=1000,(D17-E17)&lt;=-1000)),IF(ISBLANK(G17),'|'!B$56,""),""))</f>
      </c>
    </row>
    <row r="18" spans="1:8" ht="14.25">
      <c r="A18" s="175"/>
      <c r="B18" s="46" t="s">
        <v>89</v>
      </c>
      <c r="C18" s="47"/>
      <c r="D18" s="47"/>
      <c r="E18" s="47"/>
      <c r="F18" s="16" t="str">
        <f t="shared" si="0"/>
        <v>-</v>
      </c>
      <c r="G18" s="48"/>
      <c r="H18" s="49">
        <f>IF(ISBLANK(E18),"",IF(AND(OR(F18&gt;=10,F18&lt;=-10),OR((D18-E18)&gt;=1000,(D18-E18)&lt;=-1000)),IF(ISBLANK(G18),'|'!B$56,""),""))</f>
      </c>
    </row>
    <row r="19" spans="1:8" ht="14.25">
      <c r="A19" s="175"/>
      <c r="B19" s="46" t="s">
        <v>5</v>
      </c>
      <c r="C19" s="47"/>
      <c r="D19" s="47"/>
      <c r="E19" s="47"/>
      <c r="F19" s="16" t="str">
        <f t="shared" si="0"/>
        <v>-</v>
      </c>
      <c r="G19" s="48"/>
      <c r="H19" s="49">
        <f>IF(ISBLANK(E19),"",IF(AND(OR(F19&gt;=10,F19&lt;=-10),OR((D19-E19)&gt;=1000,(D19-E19)&lt;=-1000)),IF(ISBLANK(G19),'|'!B$56,""),""))</f>
      </c>
    </row>
    <row r="20" spans="1:8" ht="14.25">
      <c r="A20" s="175"/>
      <c r="B20" s="50" t="s">
        <v>35</v>
      </c>
      <c r="C20" s="47"/>
      <c r="D20" s="47"/>
      <c r="E20" s="47"/>
      <c r="F20" s="16" t="str">
        <f t="shared" si="0"/>
        <v>-</v>
      </c>
      <c r="G20" s="48"/>
      <c r="H20" s="49">
        <f>IF(ISBLANK(E20),"",IF(AND(OR(F20&gt;=10,F20&lt;=-10),OR((D20-E20)&gt;=1000,(D20-E20)&lt;=-1000)),IF(ISBLANK(G20),'|'!B$56,""),""))</f>
      </c>
    </row>
    <row r="21" spans="1:8" ht="14.25">
      <c r="A21" s="175"/>
      <c r="B21" s="46" t="s">
        <v>6</v>
      </c>
      <c r="C21" s="47"/>
      <c r="D21" s="47"/>
      <c r="E21" s="47"/>
      <c r="F21" s="16" t="str">
        <f t="shared" si="0"/>
        <v>-</v>
      </c>
      <c r="G21" s="48"/>
      <c r="H21" s="49">
        <f>IF(ISBLANK(E21),"",IF(AND(OR(F21&gt;=10,F21&lt;=-10),OR((D21-E21)&gt;=1000,(D21-E21)&lt;=-1000)),IF(ISBLANK(G21),'|'!B$56,""),""))</f>
      </c>
    </row>
    <row r="22" spans="1:8" ht="14.25">
      <c r="A22" s="175"/>
      <c r="B22" s="46" t="s">
        <v>7</v>
      </c>
      <c r="C22" s="47"/>
      <c r="D22" s="47"/>
      <c r="E22" s="47"/>
      <c r="F22" s="16" t="str">
        <f t="shared" si="0"/>
        <v>-</v>
      </c>
      <c r="G22" s="48"/>
      <c r="H22" s="49">
        <f>IF(ISBLANK(E22),"",IF(AND(OR(F22&gt;=10,F22&lt;=-10),OR((D22-E22)&gt;=1000,(D22-E22)&lt;=-1000)),IF(ISBLANK(G22),'|'!B$56,""),""))</f>
      </c>
    </row>
    <row r="23" spans="1:8" ht="14.25">
      <c r="A23" s="175"/>
      <c r="B23" s="46" t="s">
        <v>8</v>
      </c>
      <c r="C23" s="47"/>
      <c r="D23" s="47"/>
      <c r="E23" s="47"/>
      <c r="F23" s="16" t="str">
        <f t="shared" si="0"/>
        <v>-</v>
      </c>
      <c r="G23" s="48"/>
      <c r="H23" s="49">
        <f>IF(ISBLANK(E23),"",IF(AND(OR(F23&gt;=10,F23&lt;=-10),OR((D23-E23)&gt;=1000,(D23-E23)&lt;=-1000)),IF(ISBLANK(G23),'|'!B$56,""),""))</f>
      </c>
    </row>
    <row r="24" spans="1:8" ht="14.25">
      <c r="A24" s="175"/>
      <c r="B24" s="46" t="s">
        <v>86</v>
      </c>
      <c r="C24" s="47"/>
      <c r="D24" s="47"/>
      <c r="E24" s="47"/>
      <c r="F24" s="16" t="str">
        <f t="shared" si="0"/>
        <v>-</v>
      </c>
      <c r="G24" s="48"/>
      <c r="H24" s="49">
        <f>IF(ISBLANK(E24),"",IF(AND(OR(F24&gt;=10,F24&lt;=-10),OR((D24-E24)&gt;=1000,(D24-E24)&lt;=-1000)),IF(ISBLANK(G24),'|'!B$56,""),""))</f>
      </c>
    </row>
    <row r="25" spans="1:8" ht="28.5">
      <c r="A25" s="175"/>
      <c r="B25" s="50" t="s">
        <v>9</v>
      </c>
      <c r="C25" s="47"/>
      <c r="D25" s="47"/>
      <c r="E25" s="47"/>
      <c r="F25" s="16" t="str">
        <f t="shared" si="0"/>
        <v>-</v>
      </c>
      <c r="G25" s="48"/>
      <c r="H25" s="49">
        <f>IF(ISBLANK(E25),"",IF(AND(OR(F25&gt;=10,F25&lt;=-10),OR((D25-E25)&gt;=1000,(D25-E25)&lt;=-1000)),IF(ISBLANK(G25),'|'!B$56,""),""))</f>
      </c>
    </row>
    <row r="26" spans="1:8" ht="27.75" customHeight="1">
      <c r="A26" s="175"/>
      <c r="B26" s="50" t="s">
        <v>64</v>
      </c>
      <c r="C26" s="47"/>
      <c r="D26" s="47"/>
      <c r="E26" s="47"/>
      <c r="F26" s="16" t="str">
        <f t="shared" si="0"/>
        <v>-</v>
      </c>
      <c r="G26" s="48"/>
      <c r="H26" s="49">
        <f>IF(ISBLANK(E26),"",IF(AND(OR(F26&gt;=10,F26&lt;=-10),OR((D26-E26)&gt;=1000,(D26-E26)&lt;=-1000)),IF(ISBLANK(G26),'|'!B$56,""),""))</f>
      </c>
    </row>
    <row r="27" spans="1:8" ht="27.75" customHeight="1">
      <c r="A27" s="175"/>
      <c r="B27" s="50" t="s">
        <v>65</v>
      </c>
      <c r="C27" s="47"/>
      <c r="D27" s="47"/>
      <c r="E27" s="47"/>
      <c r="F27" s="16" t="str">
        <f t="shared" si="0"/>
        <v>-</v>
      </c>
      <c r="G27" s="48"/>
      <c r="H27" s="49">
        <f>IF(ISBLANK(E27),"",IF(AND(OR(F27&gt;=10,F27&lt;=-10),OR((D27-E27)&gt;=1000,(D27-E27)&lt;=-1000)),IF(ISBLANK(G27),'|'!B$56,""),""))</f>
      </c>
    </row>
    <row r="28" spans="1:8" ht="14.25">
      <c r="A28" s="175"/>
      <c r="B28" s="118"/>
      <c r="C28" s="47"/>
      <c r="D28" s="47"/>
      <c r="E28" s="47"/>
      <c r="F28" s="16" t="str">
        <f t="shared" si="0"/>
        <v>-</v>
      </c>
      <c r="G28" s="48"/>
      <c r="H28" s="49">
        <f>IF(ISBLANK(E28),"",IF(AND(OR(F28&gt;=10,F28&lt;=-10),OR((D28-E28)&gt;=1000,(D28-E28)&lt;=-1000)),IF(ISBLANK(G28),'|'!B$56,""),""))</f>
      </c>
    </row>
    <row r="29" spans="1:8" ht="14.25">
      <c r="A29" s="175"/>
      <c r="B29" s="118"/>
      <c r="C29" s="47"/>
      <c r="D29" s="47"/>
      <c r="E29" s="47"/>
      <c r="F29" s="16" t="str">
        <f t="shared" si="0"/>
        <v>-</v>
      </c>
      <c r="G29" s="48"/>
      <c r="H29" s="49">
        <f>IF(ISBLANK(E29),"",IF(AND(OR(F29&gt;=10,F29&lt;=-10),OR((D29-E29)&gt;=1000,(D29-E29)&lt;=-1000)),IF(ISBLANK(G29),'|'!B$56,""),""))</f>
      </c>
    </row>
    <row r="30" spans="1:8" ht="14.25">
      <c r="A30" s="175"/>
      <c r="B30" s="118"/>
      <c r="C30" s="47"/>
      <c r="D30" s="47"/>
      <c r="E30" s="47"/>
      <c r="F30" s="16" t="str">
        <f t="shared" si="0"/>
        <v>-</v>
      </c>
      <c r="G30" s="48"/>
      <c r="H30" s="49">
        <f>IF(ISBLANK(E30),"",IF(AND(OR(F30&gt;=10,F30&lt;=-10),OR((D30-E30)&gt;=1000,(D30-E30)&lt;=-1000)),IF(ISBLANK(G30),'|'!B$56,""),""))</f>
      </c>
    </row>
    <row r="31" spans="1:8" ht="14.25">
      <c r="A31" s="175"/>
      <c r="B31" s="118"/>
      <c r="C31" s="47"/>
      <c r="D31" s="47"/>
      <c r="E31" s="47"/>
      <c r="F31" s="16" t="str">
        <f t="shared" si="0"/>
        <v>-</v>
      </c>
      <c r="G31" s="48"/>
      <c r="H31" s="49">
        <f>IF(ISBLANK(E31),"",IF(AND(OR(F31&gt;=10,F31&lt;=-10),OR((D31-E31)&gt;=1000,(D31-E31)&lt;=-1000)),IF(ISBLANK(G31),'|'!B$56,""),""))</f>
      </c>
    </row>
    <row r="32" spans="1:8" ht="14.25">
      <c r="A32" s="175"/>
      <c r="B32" s="118"/>
      <c r="C32" s="47"/>
      <c r="D32" s="47"/>
      <c r="E32" s="47"/>
      <c r="F32" s="16" t="str">
        <f t="shared" si="0"/>
        <v>-</v>
      </c>
      <c r="G32" s="48"/>
      <c r="H32" s="49">
        <f>IF(ISBLANK(E32),"",IF(AND(OR(F32&gt;=10,F32&lt;=-10),OR((D32-E32)&gt;=1000,(D32-E32)&lt;=-1000)),IF(ISBLANK(G32),'|'!B$56,""),""))</f>
      </c>
    </row>
    <row r="33" spans="1:8" ht="14.25">
      <c r="A33" s="175"/>
      <c r="B33" s="118"/>
      <c r="C33" s="47"/>
      <c r="D33" s="47"/>
      <c r="E33" s="47"/>
      <c r="F33" s="16" t="str">
        <f t="shared" si="0"/>
        <v>-</v>
      </c>
      <c r="G33" s="48"/>
      <c r="H33" s="49">
        <f>IF(ISBLANK(E33),"",IF(AND(OR(F33&gt;=10,F33&lt;=-10),OR((D33-E33)&gt;=1000,(D33-E33)&lt;=-1000)),IF(ISBLANK(G33),'|'!B$56,""),""))</f>
      </c>
    </row>
    <row r="34" spans="1:8" ht="14.25">
      <c r="A34" s="175"/>
      <c r="B34" s="118"/>
      <c r="C34" s="47"/>
      <c r="D34" s="47"/>
      <c r="E34" s="47"/>
      <c r="F34" s="16" t="str">
        <f t="shared" si="0"/>
        <v>-</v>
      </c>
      <c r="G34" s="48"/>
      <c r="H34" s="49">
        <f>IF(ISBLANK(E34),"",IF(AND(OR(F34&gt;=10,F34&lt;=-10),OR((D34-E34)&gt;=1000,(D34-E34)&lt;=-1000)),IF(ISBLANK(G34),'|'!B$56,""),""))</f>
      </c>
    </row>
    <row r="35" spans="1:8" ht="14.25">
      <c r="A35" s="175"/>
      <c r="B35" s="118"/>
      <c r="C35" s="47"/>
      <c r="D35" s="47"/>
      <c r="E35" s="47"/>
      <c r="F35" s="16" t="str">
        <f t="shared" si="0"/>
        <v>-</v>
      </c>
      <c r="G35" s="48"/>
      <c r="H35" s="49">
        <f>IF(ISBLANK(E35),"",IF(AND(OR(F35&gt;=10,F35&lt;=-10),OR((D35-E35)&gt;=1000,(D35-E35)&lt;=-1000)),IF(ISBLANK(G35),'|'!B$56,""),""))</f>
      </c>
    </row>
    <row r="36" spans="1:8" ht="14.25">
      <c r="A36" s="175"/>
      <c r="B36" s="118"/>
      <c r="C36" s="47"/>
      <c r="D36" s="47"/>
      <c r="E36" s="47"/>
      <c r="F36" s="16" t="str">
        <f t="shared" si="0"/>
        <v>-</v>
      </c>
      <c r="G36" s="48"/>
      <c r="H36" s="49">
        <f>IF(ISBLANK(E36),"",IF(AND(OR(F36&gt;=10,F36&lt;=-10),OR((D36-E36)&gt;=1000,(D36-E36)&lt;=-1000)),IF(ISBLANK(G36),'|'!B$56,""),""))</f>
      </c>
    </row>
    <row r="37" spans="1:8" ht="14.25">
      <c r="A37" s="175"/>
      <c r="B37" s="14" t="s">
        <v>11</v>
      </c>
      <c r="C37" s="20">
        <f ca="1">SUM(C9:OFFSET(C37,-1,0))</f>
        <v>0</v>
      </c>
      <c r="D37" s="20">
        <f ca="1">SUM(D9:OFFSET(D37,-1,0))</f>
        <v>0</v>
      </c>
      <c r="E37" s="20">
        <f ca="1">SUM(E9:OFFSET(E37,-1,0))</f>
        <v>0</v>
      </c>
      <c r="F37" s="16" t="str">
        <f t="shared" si="0"/>
        <v>-</v>
      </c>
      <c r="G37" s="51"/>
      <c r="H37" s="49"/>
    </row>
    <row r="38" spans="1:8" ht="14.25">
      <c r="A38" s="175"/>
      <c r="B38" s="46" t="s">
        <v>10</v>
      </c>
      <c r="C38" s="47"/>
      <c r="D38" s="47"/>
      <c r="E38" s="47"/>
      <c r="F38" s="16" t="str">
        <f t="shared" si="0"/>
        <v>-</v>
      </c>
      <c r="G38" s="48"/>
      <c r="H38" s="49">
        <f>IF(ISBLANK(E38),"",IF(AND(OR(F38&gt;=10,F38&lt;=-10),OR((D38-E38)&gt;=1000,(D38-E38)&lt;=-1000)),IF(ISBLANK(G38),'|'!B$56,""),""))</f>
      </c>
    </row>
    <row r="39" spans="1:8" ht="14.25">
      <c r="A39" s="175"/>
      <c r="B39" s="14" t="s">
        <v>13</v>
      </c>
      <c r="C39" s="20">
        <f>IF(C37,C38*100/C37,"")</f>
      </c>
      <c r="D39" s="20">
        <f>IF(D37,D38*100/D37,"")</f>
      </c>
      <c r="E39" s="20">
        <f>IF(E37,E38*100/E37,"")</f>
      </c>
      <c r="F39" s="22"/>
      <c r="G39" s="51"/>
      <c r="H39" s="49"/>
    </row>
    <row r="40" spans="3:8" ht="14.25">
      <c r="C40" s="52"/>
      <c r="D40" s="52"/>
      <c r="E40" s="52"/>
      <c r="F40" s="53"/>
      <c r="H40" s="49"/>
    </row>
    <row r="41" spans="1:8" ht="14.25">
      <c r="A41" s="54"/>
      <c r="B41" s="43" t="s">
        <v>20</v>
      </c>
      <c r="C41" s="52"/>
      <c r="D41" s="52"/>
      <c r="E41" s="52"/>
      <c r="F41" s="53"/>
      <c r="H41" s="49"/>
    </row>
    <row r="42" spans="1:8" ht="15" customHeight="1">
      <c r="A42" s="174" t="s">
        <v>32</v>
      </c>
      <c r="B42" s="14" t="s">
        <v>14</v>
      </c>
      <c r="C42" s="47"/>
      <c r="D42" s="20">
        <f>'Personalübersicht (Fb)'!I14</f>
        <v>0</v>
      </c>
      <c r="E42" s="20">
        <f>'Personalübersicht (Fb)'!H14</f>
        <v>0</v>
      </c>
      <c r="F42" s="27" t="str">
        <f>IF(OR(D42=0,E42=0),"-",E42/D42*100-100)</f>
        <v>-</v>
      </c>
      <c r="G42" s="48"/>
      <c r="H42" s="49">
        <f>IF(ISBLANK(E42),"",IF(AND(OR(F42&gt;=10,F42&lt;=-10),OR((D42-E42)&gt;=1000,(D42-E42)&lt;=-1000)),IF(ISBLANK(G42),'|'!B$56,""),""))</f>
      </c>
    </row>
    <row r="43" spans="1:8" ht="14.25">
      <c r="A43" s="175"/>
      <c r="B43" s="14" t="s">
        <v>15</v>
      </c>
      <c r="C43" s="47"/>
      <c r="D43" s="20">
        <f>'Personalübersicht (Fb)'!I55</f>
        <v>0</v>
      </c>
      <c r="E43" s="20">
        <f>'Personalübersicht (Fb)'!H55</f>
        <v>0</v>
      </c>
      <c r="F43" s="27" t="str">
        <f>IF(OR(D43=0,E43=0),"-",E43/D43*100-100)</f>
        <v>-</v>
      </c>
      <c r="G43" s="48"/>
      <c r="H43" s="49">
        <f>IF(ISBLANK(E43),"",IF(AND(OR(F43&gt;=10,F43&lt;=-10),OR((D43-E43)&gt;=1000,(D43-E43)&lt;=-1000)),IF(ISBLANK(G43),'|'!B$56,""),""))</f>
      </c>
    </row>
    <row r="44" spans="1:8" ht="14.25">
      <c r="A44" s="175"/>
      <c r="B44" s="14" t="s">
        <v>11</v>
      </c>
      <c r="C44" s="20">
        <f>SUM(C42:C43)</f>
        <v>0</v>
      </c>
      <c r="D44" s="20">
        <f>SUM(D42:D43)</f>
        <v>0</v>
      </c>
      <c r="E44" s="20">
        <f>SUM(E42:E43)</f>
        <v>0</v>
      </c>
      <c r="F44" s="27" t="str">
        <f>IF(OR(D44=0,E44=0),"-",E44/D44*100-100)</f>
        <v>-</v>
      </c>
      <c r="G44" s="51"/>
      <c r="H44" s="49"/>
    </row>
    <row r="45" spans="1:8" ht="14.25">
      <c r="A45" s="176"/>
      <c r="B45" s="14" t="s">
        <v>13</v>
      </c>
      <c r="C45" s="20">
        <f>IF(C44,C42*100/C44,"")</f>
      </c>
      <c r="D45" s="20">
        <f>IF(D44,D42*100/D44,"")</f>
      </c>
      <c r="E45" s="20">
        <f>IF(E44,E42*100/E44,"")</f>
      </c>
      <c r="F45" s="27"/>
      <c r="G45" s="51"/>
      <c r="H45" s="49"/>
    </row>
    <row r="46" spans="3:8" ht="14.25">
      <c r="C46" s="52"/>
      <c r="D46" s="52"/>
      <c r="E46" s="52"/>
      <c r="F46" s="42"/>
      <c r="H46" s="49"/>
    </row>
    <row r="47" spans="2:8" ht="14.25">
      <c r="B47" s="43" t="s">
        <v>21</v>
      </c>
      <c r="C47" s="52"/>
      <c r="D47" s="52"/>
      <c r="E47" s="52"/>
      <c r="F47" s="42"/>
      <c r="H47" s="49"/>
    </row>
    <row r="48" spans="2:8" ht="14.25">
      <c r="B48" s="14" t="s">
        <v>24</v>
      </c>
      <c r="C48" s="20">
        <f>C37+C44</f>
        <v>0</v>
      </c>
      <c r="D48" s="20">
        <f>D37+D44</f>
        <v>0</v>
      </c>
      <c r="E48" s="20">
        <f>E37+E44</f>
        <v>0</v>
      </c>
      <c r="F48" s="27" t="str">
        <f>IF(OR(D48=0,E48=0),"-",E48/D48*100-100)</f>
        <v>-</v>
      </c>
      <c r="G48" s="51"/>
      <c r="H48" s="49"/>
    </row>
    <row r="49" spans="2:8" ht="14.25">
      <c r="B49" s="14" t="s">
        <v>22</v>
      </c>
      <c r="C49" s="20">
        <f>C38+C42</f>
        <v>0</v>
      </c>
      <c r="D49" s="20">
        <f>D38+D42</f>
        <v>0</v>
      </c>
      <c r="E49" s="20">
        <f>E38+E42</f>
        <v>0</v>
      </c>
      <c r="F49" s="27" t="str">
        <f>IF(OR(D49=0,E49=0),"-",E49/D49*100-100)</f>
        <v>-</v>
      </c>
      <c r="G49" s="48"/>
      <c r="H49" s="49">
        <f>IF(ISBLANK(E49),"",IF(AND(OR(F49&gt;=10,F49&lt;=-10),OR((D49-E49)&gt;=1000,(D49-E49)&lt;=-1000)),IF(ISBLANK(G49),'|'!B$56,""),""))</f>
      </c>
    </row>
    <row r="50" spans="2:8" ht="14.25">
      <c r="B50" s="14" t="s">
        <v>23</v>
      </c>
      <c r="C50" s="20">
        <f>IF(C48,C49*100/C48,"")</f>
      </c>
      <c r="D50" s="20">
        <f>IF(D48,D49*100/D48,"")</f>
      </c>
      <c r="E50" s="20">
        <f>IF(E48,E49*100/E48,"")</f>
      </c>
      <c r="F50" s="27"/>
      <c r="G50" s="51"/>
      <c r="H50" s="49"/>
    </row>
    <row r="51" spans="3:8" ht="14.25">
      <c r="C51" s="52"/>
      <c r="D51" s="52"/>
      <c r="E51" s="52"/>
      <c r="F51" s="53"/>
      <c r="H51" s="49"/>
    </row>
    <row r="52" spans="3:8" ht="14.25">
      <c r="C52" s="52"/>
      <c r="D52" s="52"/>
      <c r="E52" s="52"/>
      <c r="F52" s="53"/>
      <c r="H52" s="49"/>
    </row>
    <row r="53" spans="2:8" ht="14.25">
      <c r="B53" s="43" t="s">
        <v>116</v>
      </c>
      <c r="C53" s="52"/>
      <c r="D53" s="52"/>
      <c r="E53" s="52"/>
      <c r="F53" s="53"/>
      <c r="H53" s="49"/>
    </row>
    <row r="54" spans="1:8" ht="14.25" customHeight="1">
      <c r="A54" s="177" t="s">
        <v>33</v>
      </c>
      <c r="B54" s="56" t="s">
        <v>27</v>
      </c>
      <c r="C54" s="47"/>
      <c r="D54" s="47"/>
      <c r="E54" s="47"/>
      <c r="F54" s="30" t="str">
        <f>IF(OR(D54=0,E54=0),"-",E54/D54*100-100)</f>
        <v>-</v>
      </c>
      <c r="G54" s="48"/>
      <c r="H54" s="49">
        <f>IF(ISBLANK(E54),"",IF(AND(OR(F54&gt;=10,F54&lt;=-10),OR((D54-E54)&gt;=1000,(D54-E54)&lt;=-1000)),IF(ISBLANK(G54),'|'!B$56,""),""))</f>
      </c>
    </row>
    <row r="55" spans="1:8" ht="14.25">
      <c r="A55" s="178"/>
      <c r="B55" s="56" t="s">
        <v>25</v>
      </c>
      <c r="C55" s="47"/>
      <c r="D55" s="47"/>
      <c r="E55" s="47"/>
      <c r="F55" s="30" t="str">
        <f aca="true" t="shared" si="1" ref="F55:F61">IF(OR(D55=0,E55=0),"-",E55/D55*100-100)</f>
        <v>-</v>
      </c>
      <c r="G55" s="48"/>
      <c r="H55" s="49">
        <f>IF(ISBLANK(E55),"",IF(AND(OR(F55&gt;=10,F55&lt;=-10),OR((D55-E55)&gt;=1000,(D55-E55)&lt;=-1000)),IF(ISBLANK(G55),'|'!B$56,""),""))</f>
      </c>
    </row>
    <row r="56" spans="1:8" ht="14.25">
      <c r="A56" s="178"/>
      <c r="B56" s="56" t="s">
        <v>26</v>
      </c>
      <c r="C56" s="47"/>
      <c r="D56" s="47"/>
      <c r="E56" s="47"/>
      <c r="F56" s="30" t="str">
        <f t="shared" si="1"/>
        <v>-</v>
      </c>
      <c r="G56" s="48"/>
      <c r="H56" s="49">
        <f>IF(ISBLANK(E56),"",IF(AND(OR(F56&gt;=10,F56&lt;=-10),OR((D56-E56)&gt;=1000,(D56-E56)&lt;=-1000)),IF(ISBLANK(G56),'|'!B$56,""),""))</f>
      </c>
    </row>
    <row r="57" spans="1:8" ht="14.25">
      <c r="A57" s="178"/>
      <c r="B57" s="56" t="s">
        <v>133</v>
      </c>
      <c r="C57" s="47"/>
      <c r="D57" s="47"/>
      <c r="E57" s="47"/>
      <c r="F57" s="30" t="str">
        <f t="shared" si="1"/>
        <v>-</v>
      </c>
      <c r="G57" s="48"/>
      <c r="H57" s="49">
        <f>IF(ISBLANK(E57),"",IF(AND(OR(F57&gt;=10,F57&lt;=-10),OR((D57-E57)&gt;=1000,(D57-E57)&lt;=-1000)),IF(ISBLANK(G57),'|'!B$56,""),""))</f>
      </c>
    </row>
    <row r="58" spans="1:8" ht="14.25">
      <c r="A58" s="178"/>
      <c r="B58" s="37"/>
      <c r="C58" s="47"/>
      <c r="D58" s="47"/>
      <c r="E58" s="47"/>
      <c r="F58" s="30" t="str">
        <f t="shared" si="1"/>
        <v>-</v>
      </c>
      <c r="G58" s="48"/>
      <c r="H58" s="49">
        <f>IF(ISBLANK(E58),"",IF(AND(OR(F58&gt;=10,F58&lt;=-10),OR((D58-E58)&gt;=1000,(D58-E58)&lt;=-1000)),IF(ISBLANK(G58),'|'!B$56,""),""))</f>
      </c>
    </row>
    <row r="59" spans="1:8" ht="14.25">
      <c r="A59" s="178"/>
      <c r="B59" s="37"/>
      <c r="C59" s="47"/>
      <c r="D59" s="47"/>
      <c r="E59" s="47"/>
      <c r="F59" s="30" t="str">
        <f t="shared" si="1"/>
        <v>-</v>
      </c>
      <c r="G59" s="48"/>
      <c r="H59" s="49">
        <f>IF(ISBLANK(E59),"",IF(AND(OR(F59&gt;=10,F59&lt;=-10),OR((D59-E59)&gt;=1000,(D59-E59)&lt;=-1000)),IF(ISBLANK(G59),'|'!B$56,""),""))</f>
      </c>
    </row>
    <row r="60" spans="1:8" ht="14.25">
      <c r="A60" s="178"/>
      <c r="B60" s="37"/>
      <c r="C60" s="47"/>
      <c r="D60" s="47"/>
      <c r="E60" s="47"/>
      <c r="F60" s="30" t="str">
        <f t="shared" si="1"/>
        <v>-</v>
      </c>
      <c r="G60" s="48"/>
      <c r="H60" s="49">
        <f>IF(ISBLANK(E60),"",IF(AND(OR(F60&gt;=10,F60&lt;=-10),OR((D60-E60)&gt;=1000,(D60-E60)&lt;=-1000)),IF(ISBLANK(G60),'|'!B$56,""),""))</f>
      </c>
    </row>
    <row r="61" spans="1:8" ht="14.25">
      <c r="A61" s="179"/>
      <c r="B61" s="31" t="s">
        <v>24</v>
      </c>
      <c r="C61" s="32">
        <f ca="1">SUM(C54:OFFSET(C61,-1,0))</f>
        <v>0</v>
      </c>
      <c r="D61" s="32">
        <f ca="1">SUM(D54:OFFSET(D61,-1,0))</f>
        <v>0</v>
      </c>
      <c r="E61" s="32">
        <f ca="1">SUM(E54:OFFSET(E61,-1,0))</f>
        <v>0</v>
      </c>
      <c r="F61" s="30" t="str">
        <f t="shared" si="1"/>
        <v>-</v>
      </c>
      <c r="G61" s="51"/>
      <c r="H61" s="49"/>
    </row>
    <row r="62" spans="3:8" ht="14.25">
      <c r="C62" s="52"/>
      <c r="D62" s="52"/>
      <c r="E62" s="52"/>
      <c r="F62" s="57"/>
      <c r="H62" s="49">
        <f>IF(ISBLANK(E62),"",IF(AND(OR(F62&gt;=10,F62&lt;=-10),OR((D62-E62)&gt;=1000,(D62-E62)&lt;=-1000)),IF(ISBLANK(G62),'|'!B$56,""),""))</f>
      </c>
    </row>
    <row r="63" spans="2:8" ht="14.25">
      <c r="B63" s="43" t="s">
        <v>117</v>
      </c>
      <c r="C63" s="52"/>
      <c r="D63" s="52"/>
      <c r="E63" s="52"/>
      <c r="F63" s="57"/>
      <c r="H63" s="49">
        <f>IF(ISBLANK(E63),"",IF(AND(OR(F63&gt;=10,F63&lt;=-10),OR((D63-E63)&gt;=1000,(D63-E63)&lt;=-1000)),IF(ISBLANK(G63),'|'!B$56,""),""))</f>
      </c>
    </row>
    <row r="64" spans="1:8" ht="14.25">
      <c r="A64" s="173" t="s">
        <v>33</v>
      </c>
      <c r="B64" s="56" t="s">
        <v>42</v>
      </c>
      <c r="C64" s="47"/>
      <c r="D64" s="47"/>
      <c r="E64" s="47"/>
      <c r="F64" s="36" t="str">
        <f>IF(OR(D64=0,E64=0),"-",E64/D64*100-100)</f>
        <v>-</v>
      </c>
      <c r="G64" s="48"/>
      <c r="H64" s="49">
        <f>IF(ISBLANK(E64),"",IF(AND(OR(F64&gt;=10,F64&lt;=-10),OR((D64-E64)&gt;=1000,(D64-E64)&lt;=-1000)),IF(ISBLANK(G64),'|'!B$56,""),""))</f>
      </c>
    </row>
    <row r="65" spans="1:8" ht="14.25">
      <c r="A65" s="173"/>
      <c r="B65" s="56" t="s">
        <v>74</v>
      </c>
      <c r="C65" s="47"/>
      <c r="D65" s="47"/>
      <c r="E65" s="47"/>
      <c r="F65" s="36" t="str">
        <f aca="true" t="shared" si="2" ref="F65:F74">IF(OR(D65=0,E65=0),"-",E65/D65*100-100)</f>
        <v>-</v>
      </c>
      <c r="G65" s="48"/>
      <c r="H65" s="49">
        <f>IF(ISBLANK(E65),"",IF(AND(OR(F65&gt;=10,F65&lt;=-10),OR((D65-E65)&gt;=1000,(D65-E65)&lt;=-1000)),IF(ISBLANK(G65),'|'!B$56,""),""))</f>
      </c>
    </row>
    <row r="66" spans="1:8" ht="14.25">
      <c r="A66" s="173"/>
      <c r="B66" s="56" t="s">
        <v>75</v>
      </c>
      <c r="C66" s="47"/>
      <c r="D66" s="47"/>
      <c r="E66" s="47"/>
      <c r="F66" s="36" t="str">
        <f t="shared" si="2"/>
        <v>-</v>
      </c>
      <c r="G66" s="48"/>
      <c r="H66" s="49">
        <f>IF(ISBLANK(E66),"",IF(AND(OR(F66&gt;=10,F66&lt;=-10),OR((D66-E66)&gt;=1000,(D66-E66)&lt;=-1000)),IF(ISBLANK(G66),'|'!B$56,""),""))</f>
      </c>
    </row>
    <row r="67" spans="1:8" ht="14.25">
      <c r="A67" s="173"/>
      <c r="B67" s="56" t="s">
        <v>90</v>
      </c>
      <c r="C67" s="47"/>
      <c r="D67" s="47"/>
      <c r="E67" s="47"/>
      <c r="F67" s="36" t="str">
        <f t="shared" si="2"/>
        <v>-</v>
      </c>
      <c r="G67" s="48"/>
      <c r="H67" s="49">
        <f>IF(ISBLANK(E67),"",IF(AND(OR(F67&gt;=10,F67&lt;=-10),OR((D67-E67)&gt;=1000,(D67-E67)&lt;=-1000)),IF(ISBLANK(G67),'|'!B$56,""),""))</f>
      </c>
    </row>
    <row r="68" spans="1:8" ht="14.25">
      <c r="A68" s="173"/>
      <c r="B68" s="56" t="s">
        <v>101</v>
      </c>
      <c r="C68" s="47"/>
      <c r="D68" s="47"/>
      <c r="E68" s="47"/>
      <c r="F68" s="36" t="str">
        <f t="shared" si="2"/>
        <v>-</v>
      </c>
      <c r="G68" s="48"/>
      <c r="H68" s="49">
        <f>IF(ISBLANK(E68),"",IF(AND(OR(F68&gt;=10,F68&lt;=-10),OR((D68-E68)&gt;=1000,(D68-E68)&lt;=-1000)),IF(ISBLANK(G68),'|'!B$56,""),""))</f>
      </c>
    </row>
    <row r="69" spans="1:8" ht="14.25">
      <c r="A69" s="173"/>
      <c r="B69" s="56" t="s">
        <v>40</v>
      </c>
      <c r="C69" s="47"/>
      <c r="D69" s="47"/>
      <c r="E69" s="47"/>
      <c r="F69" s="36" t="str">
        <f t="shared" si="2"/>
        <v>-</v>
      </c>
      <c r="G69" s="48"/>
      <c r="H69" s="49">
        <f>IF(ISBLANK(E69),"",IF(AND(OR(F69&gt;=10,F69&lt;=-10),OR((D69-E69)&gt;=1000,(D69-E69)&lt;=-1000)),IF(ISBLANK(G69),'|'!B$56,""),""))</f>
      </c>
    </row>
    <row r="70" spans="1:8" ht="14.25">
      <c r="A70" s="173"/>
      <c r="C70" s="47"/>
      <c r="D70" s="47"/>
      <c r="E70" s="47"/>
      <c r="F70" s="36" t="str">
        <f t="shared" si="2"/>
        <v>-</v>
      </c>
      <c r="G70" s="48"/>
      <c r="H70" s="49">
        <f>IF(ISBLANK(E70),"",IF(AND(OR(F70&gt;=10,F70&lt;=-10),OR((D70-E70)&gt;=1000,(D70-E70)&lt;=-1000)),IF(ISBLANK(G70),'|'!B$56,""),""))</f>
      </c>
    </row>
    <row r="71" spans="1:8" ht="14.25">
      <c r="A71" s="173"/>
      <c r="B71" s="37"/>
      <c r="C71" s="47"/>
      <c r="D71" s="47"/>
      <c r="E71" s="47"/>
      <c r="F71" s="36" t="str">
        <f t="shared" si="2"/>
        <v>-</v>
      </c>
      <c r="G71" s="48"/>
      <c r="H71" s="49">
        <f>IF(ISBLANK(E71),"",IF(AND(OR(F71&gt;=10,F71&lt;=-10),OR((D71-E71)&gt;=1000,(D71-E71)&lt;=-1000)),IF(ISBLANK(G71),'|'!B$56,""),""))</f>
      </c>
    </row>
    <row r="72" spans="1:8" ht="14.25">
      <c r="A72" s="173"/>
      <c r="B72" s="37"/>
      <c r="C72" s="47"/>
      <c r="D72" s="47"/>
      <c r="E72" s="47"/>
      <c r="F72" s="36" t="str">
        <f t="shared" si="2"/>
        <v>-</v>
      </c>
      <c r="G72" s="48"/>
      <c r="H72" s="49">
        <f>IF(ISBLANK(E72),"",IF(AND(OR(F72&gt;=10,F72&lt;=-10),OR((D72-E72)&gt;=1000,(D72-E72)&lt;=-1000)),IF(ISBLANK(G72),'|'!B$56,""),""))</f>
      </c>
    </row>
    <row r="73" spans="1:8" ht="14.25">
      <c r="A73" s="173"/>
      <c r="B73" s="56" t="s">
        <v>98</v>
      </c>
      <c r="C73" s="47"/>
      <c r="D73" s="47"/>
      <c r="E73" s="47"/>
      <c r="F73" s="36" t="str">
        <f t="shared" si="2"/>
        <v>-</v>
      </c>
      <c r="G73" s="48"/>
      <c r="H73" s="49">
        <f>IF(ISBLANK(E73),"",IF(AND(OR(F73&gt;=10,F73&lt;=-10),OR((D73-E73)&gt;=1000,(D73-E73)&lt;=-1000)),IF(ISBLANK(G73),'|'!B$56,""),""))</f>
      </c>
    </row>
    <row r="74" spans="1:8" ht="14.25">
      <c r="A74" s="173"/>
      <c r="B74" s="31" t="s">
        <v>24</v>
      </c>
      <c r="C74" s="32">
        <f ca="1">SUM(C64:OFFSET(C74,-1,0))</f>
        <v>0</v>
      </c>
      <c r="D74" s="32">
        <f ca="1">SUM(D64:OFFSET(D74,-1,0))</f>
        <v>0</v>
      </c>
      <c r="E74" s="32">
        <f ca="1">SUM(E64:OFFSET(E74,-1,0))</f>
        <v>0</v>
      </c>
      <c r="F74" s="36" t="str">
        <f t="shared" si="2"/>
        <v>-</v>
      </c>
      <c r="G74" s="51"/>
      <c r="H74" s="49"/>
    </row>
    <row r="75" spans="3:8" ht="14.25">
      <c r="C75" s="52"/>
      <c r="D75" s="52"/>
      <c r="E75" s="52"/>
      <c r="F75" s="57"/>
      <c r="H75" s="49"/>
    </row>
    <row r="76" spans="2:8" ht="14.25">
      <c r="B76" s="43" t="s">
        <v>34</v>
      </c>
      <c r="C76" s="52"/>
      <c r="D76" s="52"/>
      <c r="E76" s="52"/>
      <c r="F76" s="57"/>
      <c r="H76" s="49"/>
    </row>
    <row r="77" spans="2:8" ht="14.25">
      <c r="B77" s="31" t="s">
        <v>24</v>
      </c>
      <c r="C77" s="32">
        <f>C61+C74</f>
        <v>0</v>
      </c>
      <c r="D77" s="32">
        <f>D61+D74</f>
        <v>0</v>
      </c>
      <c r="E77" s="32">
        <f>E61+E74</f>
        <v>0</v>
      </c>
      <c r="F77" s="36" t="str">
        <f>IF(OR(D79=0,E79=0),"-",E79/D79*100-100)</f>
        <v>-</v>
      </c>
      <c r="G77" s="51"/>
      <c r="H77" s="49"/>
    </row>
    <row r="78" spans="3:8" ht="14.25">
      <c r="C78" s="52"/>
      <c r="D78" s="52"/>
      <c r="E78" s="52"/>
      <c r="F78" s="57"/>
      <c r="H78" s="49"/>
    </row>
    <row r="79" spans="2:8" ht="14.25">
      <c r="B79" s="117" t="s">
        <v>66</v>
      </c>
      <c r="C79" s="39">
        <f>C77-C48</f>
        <v>0</v>
      </c>
      <c r="D79" s="39">
        <f>D77-D48</f>
        <v>0</v>
      </c>
      <c r="E79" s="39">
        <f>E77-E48</f>
        <v>0</v>
      </c>
      <c r="F79" s="58" t="str">
        <f>IF(OR(D79=0,E79=0),"-",E79/D79*100-100)</f>
        <v>-</v>
      </c>
      <c r="G79" s="51"/>
      <c r="H79" s="49"/>
    </row>
    <row r="97" spans="4:8" ht="14.25" hidden="1">
      <c r="D97" s="42" t="s">
        <v>58</v>
      </c>
      <c r="H97" s="42" t="s">
        <v>72</v>
      </c>
    </row>
    <row r="98" ht="14.25" hidden="1">
      <c r="D98" s="42" t="s">
        <v>59</v>
      </c>
    </row>
  </sheetData>
  <sheetProtection password="CDA9" sheet="1" objects="1" scenarios="1"/>
  <mergeCells count="14">
    <mergeCell ref="A42:A45"/>
    <mergeCell ref="A54:A61"/>
    <mergeCell ref="A4:B4"/>
    <mergeCell ref="C4:G4"/>
    <mergeCell ref="A64:A74"/>
    <mergeCell ref="A1:B1"/>
    <mergeCell ref="C1:G1"/>
    <mergeCell ref="A2:B2"/>
    <mergeCell ref="C2:G2"/>
    <mergeCell ref="A3:B3"/>
    <mergeCell ref="C3:G3"/>
    <mergeCell ref="A5:B5"/>
    <mergeCell ref="C5:G5"/>
    <mergeCell ref="A9:A39"/>
  </mergeCells>
  <printOptions/>
  <pageMargins left="0.31496062992125984" right="0.31496062992125984" top="0.5905511811023623" bottom="0.5905511811023623" header="0.31496062992125984" footer="0.31496062992125984"/>
  <pageSetup fitToHeight="0" fitToWidth="1" horizontalDpi="600" verticalDpi="600" orientation="landscape" paperSize="9" scale="91" r:id="rId2"/>
  <headerFooter>
    <oddHeader>&amp;L&amp;A / &amp;D</oddHeader>
    <oddFooter>&amp;R&amp;P</oddFooter>
  </headerFooter>
  <rowBreaks count="1" manualBreakCount="1">
    <brk id="40" max="255" man="1"/>
  </rowBreaks>
  <legacyDrawing r:id="rId1"/>
</worksheet>
</file>

<file path=xl/worksheets/sheet8.xml><?xml version="1.0" encoding="utf-8"?>
<worksheet xmlns="http://schemas.openxmlformats.org/spreadsheetml/2006/main" xmlns:r="http://schemas.openxmlformats.org/officeDocument/2006/relationships">
  <sheetPr codeName="Tabelle8">
    <tabColor theme="8" tint="0.39998000860214233"/>
    <pageSetUpPr fitToPage="1"/>
  </sheetPr>
  <dimension ref="A2:L56"/>
  <sheetViews>
    <sheetView zoomScale="90" zoomScaleNormal="90" zoomScalePageLayoutView="0" workbookViewId="0" topLeftCell="A1">
      <selection activeCell="A16" sqref="A16"/>
    </sheetView>
  </sheetViews>
  <sheetFormatPr defaultColWidth="11.421875" defaultRowHeight="15"/>
  <cols>
    <col min="1" max="1" width="13.00390625" style="42" customWidth="1"/>
    <col min="2" max="2" width="37.140625" style="42" customWidth="1"/>
    <col min="3" max="3" width="60.00390625" style="42" customWidth="1"/>
    <col min="4" max="4" width="21.7109375" style="42" customWidth="1"/>
    <col min="5" max="5" width="28.140625" style="42" customWidth="1"/>
    <col min="6" max="6" width="13.140625" style="42" customWidth="1"/>
    <col min="7" max="7" width="22.7109375" style="42" customWidth="1"/>
    <col min="8" max="8" width="26.57421875" style="42" customWidth="1"/>
    <col min="9" max="9" width="21.421875" style="42" bestFit="1" customWidth="1"/>
    <col min="10" max="10" width="11.421875" style="42" customWidth="1"/>
    <col min="11" max="11" width="15.7109375" style="42" customWidth="1"/>
    <col min="12" max="12" width="15.57421875" style="42" customWidth="1"/>
    <col min="13" max="16384" width="11.421875" style="42" customWidth="1"/>
  </cols>
  <sheetData>
    <row r="1" ht="15" thickBot="1"/>
    <row r="2" spans="1:12" ht="15" thickBot="1">
      <c r="A2" s="2"/>
      <c r="B2" s="2"/>
      <c r="C2" s="2"/>
      <c r="D2" s="2"/>
      <c r="E2" s="2"/>
      <c r="F2" s="2"/>
      <c r="G2" s="2"/>
      <c r="H2" s="2"/>
      <c r="I2" s="198" t="str">
        <f>Finanzbericht!$C$5&amp;" (Plan)"</f>
        <v>2023/2024 (Plan)</v>
      </c>
      <c r="J2" s="220"/>
      <c r="K2" s="218" t="str">
        <f>"Vergleich Plan/Ist "&amp;Finanzbericht!$C$5</f>
        <v>Vergleich Plan/Ist 2023/2024</v>
      </c>
      <c r="L2" s="219"/>
    </row>
    <row r="3" spans="1:12" s="45" customFormat="1" ht="44.25" customHeight="1" thickBot="1">
      <c r="A3" s="13"/>
      <c r="B3" s="60" t="s">
        <v>16</v>
      </c>
      <c r="C3" s="61" t="s">
        <v>102</v>
      </c>
      <c r="D3" s="186" t="s">
        <v>17</v>
      </c>
      <c r="E3" s="187"/>
      <c r="F3" s="61" t="str">
        <f>"W-ST "&amp;Finanzbericht!$C$5&amp;" (Ist)"</f>
        <v>W-ST 2023/2024 (Ist)</v>
      </c>
      <c r="G3" s="62" t="s">
        <v>71</v>
      </c>
      <c r="H3" s="61" t="str">
        <f>"Lohnkosten inkl. LNK "&amp;Finanzbericht!$C$5&amp;" (Ist)"</f>
        <v>Lohnkosten inkl. LNK 2023/2024 (Ist)</v>
      </c>
      <c r="I3" s="64" t="str">
        <f>"Lohnkosten inkl. LNK "&amp;Finanzbericht!$C$5&amp;" (Plan)"</f>
        <v>Lohnkosten inkl. LNK 2023/2024 (Plan)</v>
      </c>
      <c r="J3" s="149" t="str">
        <f>"W-ST "&amp;Finanzbericht!$C$5&amp;" (Plan)"</f>
        <v>W-ST 2023/2024 (Plan)</v>
      </c>
      <c r="K3" s="66" t="s">
        <v>55</v>
      </c>
      <c r="L3" s="67" t="s">
        <v>49</v>
      </c>
    </row>
    <row r="4" spans="1:12" ht="15" customHeight="1">
      <c r="A4" s="180" t="s">
        <v>14</v>
      </c>
      <c r="B4" s="68"/>
      <c r="C4" s="120"/>
      <c r="D4" s="216"/>
      <c r="E4" s="217"/>
      <c r="F4" s="129"/>
      <c r="G4" s="132"/>
      <c r="H4" s="70"/>
      <c r="I4" s="136"/>
      <c r="J4" s="72"/>
      <c r="K4" s="73">
        <f>H4-I4</f>
        <v>0</v>
      </c>
      <c r="L4" s="193"/>
    </row>
    <row r="5" spans="1:12" ht="14.25">
      <c r="A5" s="181"/>
      <c r="B5" s="74"/>
      <c r="C5" s="78"/>
      <c r="D5" s="216"/>
      <c r="E5" s="217"/>
      <c r="F5" s="130"/>
      <c r="G5" s="100"/>
      <c r="H5" s="76"/>
      <c r="I5" s="137"/>
      <c r="J5" s="79"/>
      <c r="K5" s="73">
        <f aca="true" t="shared" si="0" ref="K5:K13">H5-I5</f>
        <v>0</v>
      </c>
      <c r="L5" s="194"/>
    </row>
    <row r="6" spans="1:12" ht="14.25">
      <c r="A6" s="181"/>
      <c r="B6" s="74"/>
      <c r="C6" s="78"/>
      <c r="D6" s="216"/>
      <c r="E6" s="217"/>
      <c r="F6" s="130"/>
      <c r="G6" s="100"/>
      <c r="H6" s="76"/>
      <c r="I6" s="137"/>
      <c r="J6" s="79"/>
      <c r="K6" s="73">
        <f t="shared" si="0"/>
        <v>0</v>
      </c>
      <c r="L6" s="194"/>
    </row>
    <row r="7" spans="1:12" ht="14.25">
      <c r="A7" s="181"/>
      <c r="B7" s="74"/>
      <c r="C7" s="78"/>
      <c r="D7" s="216"/>
      <c r="E7" s="217"/>
      <c r="F7" s="130"/>
      <c r="G7" s="100"/>
      <c r="H7" s="76"/>
      <c r="I7" s="137"/>
      <c r="J7" s="79"/>
      <c r="K7" s="73">
        <f t="shared" si="0"/>
        <v>0</v>
      </c>
      <c r="L7" s="194"/>
    </row>
    <row r="8" spans="1:12" ht="14.25">
      <c r="A8" s="181"/>
      <c r="B8" s="74"/>
      <c r="C8" s="78"/>
      <c r="D8" s="212"/>
      <c r="E8" s="213"/>
      <c r="F8" s="130"/>
      <c r="G8" s="100"/>
      <c r="H8" s="76"/>
      <c r="I8" s="137"/>
      <c r="J8" s="79"/>
      <c r="K8" s="73">
        <f t="shared" si="0"/>
        <v>0</v>
      </c>
      <c r="L8" s="194"/>
    </row>
    <row r="9" spans="1:12" ht="14.25">
      <c r="A9" s="181"/>
      <c r="B9" s="74"/>
      <c r="C9" s="78"/>
      <c r="D9" s="214"/>
      <c r="E9" s="215"/>
      <c r="F9" s="130"/>
      <c r="G9" s="100"/>
      <c r="H9" s="76"/>
      <c r="I9" s="137"/>
      <c r="J9" s="79"/>
      <c r="K9" s="73">
        <f t="shared" si="0"/>
        <v>0</v>
      </c>
      <c r="L9" s="194"/>
    </row>
    <row r="10" spans="1:12" ht="14.25">
      <c r="A10" s="181"/>
      <c r="B10" s="74"/>
      <c r="C10" s="78"/>
      <c r="D10" s="216"/>
      <c r="E10" s="217"/>
      <c r="F10" s="130"/>
      <c r="G10" s="100"/>
      <c r="H10" s="76"/>
      <c r="I10" s="137"/>
      <c r="J10" s="79"/>
      <c r="K10" s="73">
        <f t="shared" si="0"/>
        <v>0</v>
      </c>
      <c r="L10" s="194"/>
    </row>
    <row r="11" spans="1:12" ht="14.25">
      <c r="A11" s="181"/>
      <c r="B11" s="74"/>
      <c r="C11" s="78"/>
      <c r="D11" s="216"/>
      <c r="E11" s="217"/>
      <c r="F11" s="130"/>
      <c r="G11" s="100"/>
      <c r="H11" s="76"/>
      <c r="I11" s="137"/>
      <c r="J11" s="79"/>
      <c r="K11" s="73">
        <f t="shared" si="0"/>
        <v>0</v>
      </c>
      <c r="L11" s="194"/>
    </row>
    <row r="12" spans="1:12" ht="14.25">
      <c r="A12" s="181"/>
      <c r="B12" s="74"/>
      <c r="C12" s="78"/>
      <c r="D12" s="216"/>
      <c r="E12" s="217"/>
      <c r="F12" s="130"/>
      <c r="G12" s="100"/>
      <c r="H12" s="76"/>
      <c r="I12" s="137"/>
      <c r="J12" s="79"/>
      <c r="K12" s="73">
        <f t="shared" si="0"/>
        <v>0</v>
      </c>
      <c r="L12" s="194"/>
    </row>
    <row r="13" spans="1:12" ht="15" thickBot="1">
      <c r="A13" s="182"/>
      <c r="B13" s="80"/>
      <c r="C13" s="83"/>
      <c r="D13" s="221"/>
      <c r="E13" s="222"/>
      <c r="F13" s="111"/>
      <c r="G13" s="111"/>
      <c r="H13" s="135"/>
      <c r="I13" s="138"/>
      <c r="J13" s="84"/>
      <c r="K13" s="73">
        <f t="shared" si="0"/>
        <v>0</v>
      </c>
      <c r="L13" s="195"/>
    </row>
    <row r="14" spans="1:12" ht="15" thickBot="1">
      <c r="A14" s="183" t="s">
        <v>19</v>
      </c>
      <c r="B14" s="168"/>
      <c r="C14" s="168"/>
      <c r="D14" s="168"/>
      <c r="E14" s="168"/>
      <c r="F14" s="85">
        <f>SUM(F4:F13)</f>
        <v>0</v>
      </c>
      <c r="G14" s="85"/>
      <c r="H14" s="86">
        <f>SUM(H4:H13)</f>
        <v>0</v>
      </c>
      <c r="I14" s="87">
        <f>SUM(I4:I13)</f>
        <v>0</v>
      </c>
      <c r="J14" s="88">
        <f>SUM(J4:J13)</f>
        <v>0</v>
      </c>
      <c r="K14" s="89">
        <f>H14-I14</f>
        <v>0</v>
      </c>
      <c r="L14" s="90" t="str">
        <f>IF(OR(I14=0,H14=0),"-",H14/I14*100-100)</f>
        <v>-</v>
      </c>
    </row>
    <row r="15" spans="1:12" ht="14.25">
      <c r="A15" s="168"/>
      <c r="B15" s="168"/>
      <c r="C15" s="168"/>
      <c r="D15" s="168"/>
      <c r="E15" s="168"/>
      <c r="F15" s="43"/>
      <c r="G15" s="43"/>
      <c r="H15" s="122"/>
      <c r="I15" s="189"/>
      <c r="J15" s="189"/>
      <c r="K15" s="91"/>
      <c r="L15" s="92"/>
    </row>
    <row r="16" spans="1:12" ht="15" thickBot="1">
      <c r="A16" s="93"/>
      <c r="B16" s="93"/>
      <c r="C16" s="93"/>
      <c r="D16" s="93"/>
      <c r="E16" s="93"/>
      <c r="F16" s="43"/>
      <c r="G16" s="43"/>
      <c r="H16" s="94"/>
      <c r="I16" s="92"/>
      <c r="K16" s="91"/>
      <c r="L16" s="92"/>
    </row>
    <row r="17" spans="2:12" ht="15" thickBot="1">
      <c r="B17" s="2"/>
      <c r="C17" s="2"/>
      <c r="D17" s="2"/>
      <c r="E17" s="2"/>
      <c r="F17" s="2"/>
      <c r="G17" s="2"/>
      <c r="H17" s="2"/>
      <c r="I17" s="198" t="str">
        <f>Finanzbericht!$C$5&amp;" (Plan)"</f>
        <v>2023/2024 (Plan)</v>
      </c>
      <c r="J17" s="220"/>
      <c r="K17" s="218" t="str">
        <f>"Vergleich Plan/Ist "&amp;Finanzbericht!$C$5</f>
        <v>Vergleich Plan/Ist 2023/2024</v>
      </c>
      <c r="L17" s="219"/>
    </row>
    <row r="18" spans="2:12" ht="43.5" customHeight="1" thickBot="1">
      <c r="B18" s="95" t="s">
        <v>16</v>
      </c>
      <c r="C18" s="96" t="s">
        <v>102</v>
      </c>
      <c r="D18" s="63" t="s">
        <v>91</v>
      </c>
      <c r="E18" s="96" t="s">
        <v>17</v>
      </c>
      <c r="F18" s="61" t="str">
        <f>"W-ST "&amp;Finanzbericht!$C$5&amp;" (Ist)"</f>
        <v>W-ST 2023/2024 (Ist)</v>
      </c>
      <c r="G18" s="62" t="s">
        <v>71</v>
      </c>
      <c r="H18" s="61" t="str">
        <f>"Lohnkosten inkl. LNK "&amp;Finanzbericht!$C$5&amp;" (Ist)"</f>
        <v>Lohnkosten inkl. LNK 2023/2024 (Ist)</v>
      </c>
      <c r="I18" s="64" t="str">
        <f>"Lohnkosten inkl. LNK "&amp;Finanzbericht!$C$5&amp;" (Plan)"</f>
        <v>Lohnkosten inkl. LNK 2023/2024 (Plan)</v>
      </c>
      <c r="J18" s="149" t="str">
        <f>"W-ST "&amp;Finanzbericht!$C$5&amp;" (Plan)"</f>
        <v>W-ST 2023/2024 (Plan)</v>
      </c>
      <c r="K18" s="66" t="s">
        <v>55</v>
      </c>
      <c r="L18" s="97" t="s">
        <v>49</v>
      </c>
    </row>
    <row r="19" spans="1:12" ht="15" customHeight="1">
      <c r="A19" s="180" t="s">
        <v>91</v>
      </c>
      <c r="B19" s="71"/>
      <c r="C19" s="69"/>
      <c r="D19" s="69"/>
      <c r="E19" s="98"/>
      <c r="F19" s="99"/>
      <c r="G19" s="99"/>
      <c r="H19" s="133"/>
      <c r="I19" s="136"/>
      <c r="J19" s="72"/>
      <c r="K19" s="73">
        <f>H19-I19</f>
        <v>0</v>
      </c>
      <c r="L19" s="196"/>
    </row>
    <row r="20" spans="1:12" ht="14.25">
      <c r="A20" s="181"/>
      <c r="B20" s="77"/>
      <c r="C20" s="37"/>
      <c r="D20" s="37"/>
      <c r="E20" s="75"/>
      <c r="F20" s="100"/>
      <c r="G20" s="100"/>
      <c r="H20" s="76"/>
      <c r="I20" s="137"/>
      <c r="J20" s="79"/>
      <c r="K20" s="73">
        <f aca="true" t="shared" si="1" ref="K20:K54">H20-I20</f>
        <v>0</v>
      </c>
      <c r="L20" s="197"/>
    </row>
    <row r="21" spans="1:12" ht="14.25">
      <c r="A21" s="181"/>
      <c r="B21" s="77"/>
      <c r="C21" s="37"/>
      <c r="D21" s="37"/>
      <c r="E21" s="101"/>
      <c r="F21" s="100"/>
      <c r="G21" s="100"/>
      <c r="H21" s="76"/>
      <c r="I21" s="137"/>
      <c r="J21" s="79"/>
      <c r="K21" s="73">
        <f t="shared" si="1"/>
        <v>0</v>
      </c>
      <c r="L21" s="197"/>
    </row>
    <row r="22" spans="1:12" ht="14.25">
      <c r="A22" s="181"/>
      <c r="B22" s="77"/>
      <c r="C22" s="37"/>
      <c r="D22" s="37"/>
      <c r="E22" s="75"/>
      <c r="F22" s="100"/>
      <c r="G22" s="100"/>
      <c r="H22" s="76"/>
      <c r="I22" s="137"/>
      <c r="J22" s="79"/>
      <c r="K22" s="73">
        <f t="shared" si="1"/>
        <v>0</v>
      </c>
      <c r="L22" s="197"/>
    </row>
    <row r="23" spans="1:12" ht="14.25">
      <c r="A23" s="181"/>
      <c r="B23" s="77"/>
      <c r="C23" s="118"/>
      <c r="D23" s="37"/>
      <c r="E23" s="75"/>
      <c r="F23" s="100"/>
      <c r="G23" s="100"/>
      <c r="H23" s="76"/>
      <c r="I23" s="137"/>
      <c r="J23" s="79"/>
      <c r="K23" s="73">
        <f t="shared" si="1"/>
        <v>0</v>
      </c>
      <c r="L23" s="197"/>
    </row>
    <row r="24" spans="1:12" ht="14.25">
      <c r="A24" s="181"/>
      <c r="B24" s="77"/>
      <c r="C24" s="37"/>
      <c r="D24" s="37"/>
      <c r="E24" s="75"/>
      <c r="F24" s="100"/>
      <c r="G24" s="100"/>
      <c r="H24" s="76"/>
      <c r="I24" s="137"/>
      <c r="J24" s="79"/>
      <c r="K24" s="73">
        <f t="shared" si="1"/>
        <v>0</v>
      </c>
      <c r="L24" s="197"/>
    </row>
    <row r="25" spans="1:12" ht="14.25">
      <c r="A25" s="181"/>
      <c r="B25" s="77"/>
      <c r="C25" s="37"/>
      <c r="D25" s="37"/>
      <c r="E25" s="75"/>
      <c r="F25" s="100"/>
      <c r="G25" s="100"/>
      <c r="H25" s="76"/>
      <c r="I25" s="137"/>
      <c r="J25" s="79"/>
      <c r="K25" s="73">
        <f t="shared" si="1"/>
        <v>0</v>
      </c>
      <c r="L25" s="197"/>
    </row>
    <row r="26" spans="1:12" ht="14.25">
      <c r="A26" s="181"/>
      <c r="B26" s="77"/>
      <c r="C26" s="37"/>
      <c r="D26" s="37"/>
      <c r="E26" s="75"/>
      <c r="F26" s="100"/>
      <c r="G26" s="100"/>
      <c r="H26" s="76"/>
      <c r="I26" s="137"/>
      <c r="J26" s="79"/>
      <c r="K26" s="73">
        <f t="shared" si="1"/>
        <v>0</v>
      </c>
      <c r="L26" s="197"/>
    </row>
    <row r="27" spans="1:12" ht="14.25">
      <c r="A27" s="181"/>
      <c r="B27" s="77"/>
      <c r="C27" s="37"/>
      <c r="D27" s="37"/>
      <c r="E27" s="75"/>
      <c r="F27" s="100"/>
      <c r="G27" s="100"/>
      <c r="H27" s="76"/>
      <c r="I27" s="137"/>
      <c r="J27" s="79"/>
      <c r="K27" s="73">
        <f t="shared" si="1"/>
        <v>0</v>
      </c>
      <c r="L27" s="197"/>
    </row>
    <row r="28" spans="1:12" ht="14.25">
      <c r="A28" s="181"/>
      <c r="B28" s="77"/>
      <c r="C28" s="37"/>
      <c r="D28" s="37"/>
      <c r="E28" s="75"/>
      <c r="F28" s="100"/>
      <c r="G28" s="100"/>
      <c r="H28" s="76"/>
      <c r="I28" s="137"/>
      <c r="J28" s="79"/>
      <c r="K28" s="73">
        <f t="shared" si="1"/>
        <v>0</v>
      </c>
      <c r="L28" s="197"/>
    </row>
    <row r="29" spans="1:12" ht="14.25">
      <c r="A29" s="181"/>
      <c r="B29" s="77"/>
      <c r="C29" s="37"/>
      <c r="D29" s="37"/>
      <c r="E29" s="75"/>
      <c r="F29" s="100"/>
      <c r="G29" s="100"/>
      <c r="H29" s="76"/>
      <c r="I29" s="137"/>
      <c r="J29" s="79"/>
      <c r="K29" s="73">
        <f t="shared" si="1"/>
        <v>0</v>
      </c>
      <c r="L29" s="197"/>
    </row>
    <row r="30" spans="1:12" ht="14.25">
      <c r="A30" s="181"/>
      <c r="B30" s="77"/>
      <c r="C30" s="37"/>
      <c r="D30" s="37"/>
      <c r="E30" s="75"/>
      <c r="F30" s="100"/>
      <c r="G30" s="100"/>
      <c r="H30" s="76"/>
      <c r="I30" s="137"/>
      <c r="J30" s="79"/>
      <c r="K30" s="73">
        <f t="shared" si="1"/>
        <v>0</v>
      </c>
      <c r="L30" s="197"/>
    </row>
    <row r="31" spans="1:12" ht="14.25">
      <c r="A31" s="181"/>
      <c r="B31" s="77"/>
      <c r="C31" s="37"/>
      <c r="D31" s="37"/>
      <c r="E31" s="75"/>
      <c r="F31" s="100"/>
      <c r="G31" s="100"/>
      <c r="H31" s="76"/>
      <c r="I31" s="137"/>
      <c r="J31" s="79"/>
      <c r="K31" s="73">
        <f t="shared" si="1"/>
        <v>0</v>
      </c>
      <c r="L31" s="197"/>
    </row>
    <row r="32" spans="1:12" ht="14.25">
      <c r="A32" s="181"/>
      <c r="B32" s="77"/>
      <c r="C32" s="37"/>
      <c r="D32" s="37"/>
      <c r="E32" s="75"/>
      <c r="F32" s="100"/>
      <c r="G32" s="100"/>
      <c r="H32" s="76"/>
      <c r="I32" s="137"/>
      <c r="J32" s="79"/>
      <c r="K32" s="73">
        <f t="shared" si="1"/>
        <v>0</v>
      </c>
      <c r="L32" s="197"/>
    </row>
    <row r="33" spans="1:12" ht="14.25">
      <c r="A33" s="181"/>
      <c r="B33" s="77"/>
      <c r="C33" s="37"/>
      <c r="D33" s="37"/>
      <c r="E33" s="75"/>
      <c r="F33" s="100"/>
      <c r="G33" s="100"/>
      <c r="H33" s="76"/>
      <c r="I33" s="137"/>
      <c r="J33" s="79"/>
      <c r="K33" s="73">
        <f t="shared" si="1"/>
        <v>0</v>
      </c>
      <c r="L33" s="197"/>
    </row>
    <row r="34" spans="1:12" ht="14.25">
      <c r="A34" s="181"/>
      <c r="B34" s="77"/>
      <c r="C34" s="37"/>
      <c r="D34" s="37"/>
      <c r="E34" s="75"/>
      <c r="F34" s="100"/>
      <c r="G34" s="100"/>
      <c r="H34" s="76"/>
      <c r="I34" s="137"/>
      <c r="J34" s="79"/>
      <c r="K34" s="73">
        <f t="shared" si="1"/>
        <v>0</v>
      </c>
      <c r="L34" s="197"/>
    </row>
    <row r="35" spans="1:12" ht="14.25">
      <c r="A35" s="181"/>
      <c r="B35" s="77"/>
      <c r="C35" s="37"/>
      <c r="D35" s="37"/>
      <c r="E35" s="75"/>
      <c r="F35" s="100"/>
      <c r="G35" s="100"/>
      <c r="H35" s="76"/>
      <c r="I35" s="137"/>
      <c r="J35" s="79"/>
      <c r="K35" s="73">
        <f t="shared" si="1"/>
        <v>0</v>
      </c>
      <c r="L35" s="197"/>
    </row>
    <row r="36" spans="1:12" ht="14.25">
      <c r="A36" s="181"/>
      <c r="B36" s="77"/>
      <c r="C36" s="37"/>
      <c r="D36" s="37"/>
      <c r="E36" s="75"/>
      <c r="F36" s="100"/>
      <c r="G36" s="100"/>
      <c r="H36" s="76"/>
      <c r="I36" s="137"/>
      <c r="J36" s="79"/>
      <c r="K36" s="73">
        <f t="shared" si="1"/>
        <v>0</v>
      </c>
      <c r="L36" s="197"/>
    </row>
    <row r="37" spans="1:12" ht="14.25">
      <c r="A37" s="181"/>
      <c r="B37" s="77"/>
      <c r="C37" s="37"/>
      <c r="D37" s="37"/>
      <c r="E37" s="75"/>
      <c r="F37" s="100"/>
      <c r="G37" s="100"/>
      <c r="H37" s="76"/>
      <c r="I37" s="137"/>
      <c r="J37" s="79"/>
      <c r="K37" s="73">
        <f t="shared" si="1"/>
        <v>0</v>
      </c>
      <c r="L37" s="197"/>
    </row>
    <row r="38" spans="1:12" ht="14.25">
      <c r="A38" s="181"/>
      <c r="B38" s="77"/>
      <c r="C38" s="37"/>
      <c r="D38" s="37"/>
      <c r="E38" s="75"/>
      <c r="F38" s="100"/>
      <c r="G38" s="100"/>
      <c r="H38" s="76"/>
      <c r="I38" s="137"/>
      <c r="J38" s="79"/>
      <c r="K38" s="73">
        <f t="shared" si="1"/>
        <v>0</v>
      </c>
      <c r="L38" s="197"/>
    </row>
    <row r="39" spans="1:12" ht="14.25">
      <c r="A39" s="181"/>
      <c r="B39" s="77"/>
      <c r="C39" s="37"/>
      <c r="D39" s="37"/>
      <c r="E39" s="75"/>
      <c r="F39" s="100"/>
      <c r="G39" s="100"/>
      <c r="H39" s="76"/>
      <c r="I39" s="137"/>
      <c r="J39" s="79"/>
      <c r="K39" s="73">
        <f t="shared" si="1"/>
        <v>0</v>
      </c>
      <c r="L39" s="197"/>
    </row>
    <row r="40" spans="1:12" ht="14.25">
      <c r="A40" s="181"/>
      <c r="B40" s="77"/>
      <c r="C40" s="37"/>
      <c r="D40" s="37"/>
      <c r="E40" s="75"/>
      <c r="F40" s="100"/>
      <c r="G40" s="100"/>
      <c r="H40" s="76"/>
      <c r="I40" s="137"/>
      <c r="J40" s="79"/>
      <c r="K40" s="73">
        <f t="shared" si="1"/>
        <v>0</v>
      </c>
      <c r="L40" s="197"/>
    </row>
    <row r="41" spans="1:12" ht="14.25">
      <c r="A41" s="181"/>
      <c r="B41" s="77"/>
      <c r="C41" s="37"/>
      <c r="D41" s="37"/>
      <c r="E41" s="75"/>
      <c r="F41" s="100"/>
      <c r="G41" s="100"/>
      <c r="H41" s="76"/>
      <c r="I41" s="137"/>
      <c r="J41" s="79"/>
      <c r="K41" s="73">
        <f t="shared" si="1"/>
        <v>0</v>
      </c>
      <c r="L41" s="197"/>
    </row>
    <row r="42" spans="1:12" ht="14.25">
      <c r="A42" s="181"/>
      <c r="B42" s="77"/>
      <c r="C42" s="37"/>
      <c r="D42" s="37"/>
      <c r="E42" s="75"/>
      <c r="F42" s="100"/>
      <c r="G42" s="100"/>
      <c r="H42" s="76"/>
      <c r="I42" s="137"/>
      <c r="J42" s="79"/>
      <c r="K42" s="73">
        <f t="shared" si="1"/>
        <v>0</v>
      </c>
      <c r="L42" s="197"/>
    </row>
    <row r="43" spans="1:12" ht="14.25">
      <c r="A43" s="181"/>
      <c r="B43" s="77"/>
      <c r="C43" s="37"/>
      <c r="D43" s="37"/>
      <c r="E43" s="75"/>
      <c r="F43" s="100"/>
      <c r="G43" s="100"/>
      <c r="H43" s="76"/>
      <c r="I43" s="137"/>
      <c r="J43" s="79"/>
      <c r="K43" s="73">
        <f t="shared" si="1"/>
        <v>0</v>
      </c>
      <c r="L43" s="197"/>
    </row>
    <row r="44" spans="1:12" ht="14.25">
      <c r="A44" s="181"/>
      <c r="B44" s="77"/>
      <c r="C44" s="37"/>
      <c r="D44" s="37"/>
      <c r="E44" s="75"/>
      <c r="F44" s="103"/>
      <c r="G44" s="103"/>
      <c r="H44" s="76"/>
      <c r="I44" s="137"/>
      <c r="J44" s="104"/>
      <c r="K44" s="73">
        <f t="shared" si="1"/>
        <v>0</v>
      </c>
      <c r="L44" s="197"/>
    </row>
    <row r="45" spans="1:12" ht="14.25">
      <c r="A45" s="181"/>
      <c r="B45" s="77"/>
      <c r="C45" s="37"/>
      <c r="D45" s="37"/>
      <c r="E45" s="75"/>
      <c r="F45" s="103"/>
      <c r="G45" s="103"/>
      <c r="H45" s="76"/>
      <c r="I45" s="137"/>
      <c r="J45" s="104"/>
      <c r="K45" s="73">
        <f t="shared" si="1"/>
        <v>0</v>
      </c>
      <c r="L45" s="197"/>
    </row>
    <row r="46" spans="1:12" ht="14.25">
      <c r="A46" s="181"/>
      <c r="B46" s="77"/>
      <c r="C46" s="37"/>
      <c r="D46" s="37"/>
      <c r="E46" s="75"/>
      <c r="F46" s="103"/>
      <c r="G46" s="103"/>
      <c r="H46" s="76"/>
      <c r="I46" s="137"/>
      <c r="J46" s="104"/>
      <c r="K46" s="73">
        <f t="shared" si="1"/>
        <v>0</v>
      </c>
      <c r="L46" s="197"/>
    </row>
    <row r="47" spans="1:12" ht="14.25">
      <c r="A47" s="181"/>
      <c r="B47" s="107"/>
      <c r="C47" s="108"/>
      <c r="D47" s="108"/>
      <c r="E47" s="141"/>
      <c r="F47" s="110"/>
      <c r="G47" s="110"/>
      <c r="H47" s="134"/>
      <c r="I47" s="137"/>
      <c r="J47" s="79"/>
      <c r="K47" s="73">
        <f t="shared" si="1"/>
        <v>0</v>
      </c>
      <c r="L47" s="197"/>
    </row>
    <row r="48" spans="1:12" ht="14.25">
      <c r="A48" s="181"/>
      <c r="B48" s="77"/>
      <c r="C48" s="37"/>
      <c r="D48" s="37"/>
      <c r="E48" s="75"/>
      <c r="F48" s="103"/>
      <c r="G48" s="103"/>
      <c r="H48" s="76"/>
      <c r="I48" s="137"/>
      <c r="J48" s="79"/>
      <c r="K48" s="73">
        <f t="shared" si="1"/>
        <v>0</v>
      </c>
      <c r="L48" s="197"/>
    </row>
    <row r="49" spans="1:12" ht="14.25">
      <c r="A49" s="181"/>
      <c r="B49" s="77"/>
      <c r="C49" s="37"/>
      <c r="D49" s="37"/>
      <c r="E49" s="75"/>
      <c r="F49" s="103"/>
      <c r="G49" s="103"/>
      <c r="H49" s="76"/>
      <c r="I49" s="137"/>
      <c r="J49" s="79"/>
      <c r="K49" s="73">
        <f t="shared" si="1"/>
        <v>0</v>
      </c>
      <c r="L49" s="197"/>
    </row>
    <row r="50" spans="1:12" ht="14.25">
      <c r="A50" s="181"/>
      <c r="B50" s="77"/>
      <c r="C50" s="37"/>
      <c r="D50" s="37"/>
      <c r="E50" s="75"/>
      <c r="F50" s="103"/>
      <c r="G50" s="103"/>
      <c r="H50" s="76"/>
      <c r="I50" s="137"/>
      <c r="J50" s="79"/>
      <c r="K50" s="73">
        <f t="shared" si="1"/>
        <v>0</v>
      </c>
      <c r="L50" s="197"/>
    </row>
    <row r="51" spans="1:12" ht="14.25">
      <c r="A51" s="181"/>
      <c r="B51" s="77"/>
      <c r="C51" s="37"/>
      <c r="D51" s="37"/>
      <c r="E51" s="75"/>
      <c r="F51" s="100"/>
      <c r="G51" s="100"/>
      <c r="H51" s="76"/>
      <c r="I51" s="137"/>
      <c r="J51" s="79"/>
      <c r="K51" s="73">
        <f t="shared" si="1"/>
        <v>0</v>
      </c>
      <c r="L51" s="197"/>
    </row>
    <row r="52" spans="1:12" ht="14.25">
      <c r="A52" s="181"/>
      <c r="B52" s="77"/>
      <c r="C52" s="37"/>
      <c r="D52" s="37"/>
      <c r="E52" s="75"/>
      <c r="F52" s="100"/>
      <c r="G52" s="100"/>
      <c r="H52" s="76"/>
      <c r="I52" s="137"/>
      <c r="J52" s="79"/>
      <c r="K52" s="73">
        <f t="shared" si="1"/>
        <v>0</v>
      </c>
      <c r="L52" s="197"/>
    </row>
    <row r="53" spans="1:12" ht="14.25">
      <c r="A53" s="181"/>
      <c r="B53" s="77"/>
      <c r="C53" s="37"/>
      <c r="D53" s="37"/>
      <c r="E53" s="75"/>
      <c r="F53" s="100"/>
      <c r="G53" s="100"/>
      <c r="H53" s="76"/>
      <c r="I53" s="138"/>
      <c r="J53" s="84"/>
      <c r="K53" s="73">
        <f t="shared" si="1"/>
        <v>0</v>
      </c>
      <c r="L53" s="197"/>
    </row>
    <row r="54" spans="1:12" ht="15" thickBot="1">
      <c r="A54" s="182"/>
      <c r="B54" s="82"/>
      <c r="C54" s="81"/>
      <c r="D54" s="81"/>
      <c r="E54" s="142"/>
      <c r="F54" s="111"/>
      <c r="G54" s="111"/>
      <c r="H54" s="135"/>
      <c r="I54" s="139"/>
      <c r="J54" s="112"/>
      <c r="K54" s="73">
        <f t="shared" si="1"/>
        <v>0</v>
      </c>
      <c r="L54" s="197"/>
    </row>
    <row r="55" spans="1:12" ht="15" thickBot="1">
      <c r="A55" s="183" t="s">
        <v>99</v>
      </c>
      <c r="B55" s="168"/>
      <c r="C55" s="168"/>
      <c r="D55" s="168"/>
      <c r="E55" s="168"/>
      <c r="F55" s="85">
        <f>SUM(F19:F54)</f>
        <v>0</v>
      </c>
      <c r="G55" s="85"/>
      <c r="H55" s="124">
        <f>SUM(H19:H54)</f>
        <v>0</v>
      </c>
      <c r="I55" s="113">
        <f>SUM(I19:I54)</f>
        <v>0</v>
      </c>
      <c r="J55" s="88">
        <f>SUM(J19:J54)</f>
        <v>0</v>
      </c>
      <c r="K55" s="114">
        <f>H55-I55</f>
        <v>0</v>
      </c>
      <c r="L55" s="115" t="str">
        <f>IF(OR(I55=0,H55=0),"-",H55/I55*100-100)</f>
        <v>-</v>
      </c>
    </row>
    <row r="56" spans="1:12" ht="14.25">
      <c r="A56" s="168"/>
      <c r="B56" s="168"/>
      <c r="C56" s="168"/>
      <c r="D56" s="168"/>
      <c r="E56" s="168"/>
      <c r="F56" s="168"/>
      <c r="G56" s="168"/>
      <c r="I56" s="190"/>
      <c r="J56" s="190"/>
      <c r="K56" s="2"/>
      <c r="L56" s="2"/>
    </row>
  </sheetData>
  <sheetProtection password="CDA9" sheet="1" objects="1" scenarios="1"/>
  <mergeCells count="25">
    <mergeCell ref="D7:E7"/>
    <mergeCell ref="A15:E15"/>
    <mergeCell ref="I15:J15"/>
    <mergeCell ref="I17:J17"/>
    <mergeCell ref="D11:E11"/>
    <mergeCell ref="I2:J2"/>
    <mergeCell ref="K2:L2"/>
    <mergeCell ref="A4:A13"/>
    <mergeCell ref="L4:L13"/>
    <mergeCell ref="A14:E14"/>
    <mergeCell ref="D3:E3"/>
    <mergeCell ref="D4:E4"/>
    <mergeCell ref="D5:E5"/>
    <mergeCell ref="D6:E6"/>
    <mergeCell ref="D13:E13"/>
    <mergeCell ref="L19:L54"/>
    <mergeCell ref="A55:E55"/>
    <mergeCell ref="A56:G56"/>
    <mergeCell ref="I56:J56"/>
    <mergeCell ref="D8:E8"/>
    <mergeCell ref="D9:E9"/>
    <mergeCell ref="D10:E10"/>
    <mergeCell ref="D12:E12"/>
    <mergeCell ref="A19:A54"/>
    <mergeCell ref="K17:L17"/>
  </mergeCells>
  <printOptions horizontalCentered="1"/>
  <pageMargins left="0.1968503937007874" right="0.1968503937007874" top="0.7874015748031497" bottom="0.7874015748031497" header="0.31496062992125984" footer="0.31496062992125984"/>
  <pageSetup fitToHeight="1" fitToWidth="1" horizontalDpi="600" verticalDpi="600" orientation="landscape" paperSize="8" scale="63" r:id="rId2"/>
  <headerFooter>
    <oddHeader>&amp;L&amp;A / &amp;D</oddHeader>
    <oddFooter>&amp;R&amp;P</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Magistrat Wien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Neuzil Patrick</dc:creator>
  <cp:keywords/>
  <dc:description/>
  <cp:lastModifiedBy>Gall Sarolta</cp:lastModifiedBy>
  <cp:lastPrinted>2022-02-20T08:12:44Z</cp:lastPrinted>
  <dcterms:created xsi:type="dcterms:W3CDTF">2019-01-14T10:17:49Z</dcterms:created>
  <dcterms:modified xsi:type="dcterms:W3CDTF">2023-09-19T15:47:47Z</dcterms:modified>
  <cp:category/>
  <cp:version/>
  <cp:contentType/>
  <cp:contentStatus/>
</cp:coreProperties>
</file>